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1325" yWindow="-360" windowWidth="16185" windowHeight="11760" tabRatio="707"/>
  </bookViews>
  <sheets>
    <sheet name="Cover" sheetId="58" r:id="rId1"/>
    <sheet name="Statement of earnings" sheetId="17" r:id="rId2"/>
    <sheet name="Segment information" sheetId="39" r:id="rId3"/>
    <sheet name="Balance sheet" sheetId="52" r:id="rId4"/>
    <sheet name="Cash flow" sheetId="46" r:id="rId5"/>
    <sheet name="Revenue development" sheetId="47" r:id="rId6"/>
    <sheet name="Key metrics" sheetId="54" r:id="rId7"/>
    <sheet name="Überleitung" sheetId="41" state="hidden" r:id="rId8"/>
    <sheet name="Quality" sheetId="51" r:id="rId9"/>
    <sheet name="Reconciliation" sheetId="42" r:id="rId10"/>
    <sheet name="Reconciliation one time" sheetId="57" r:id="rId11"/>
    <sheet name="Remarks" sheetId="5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_ASSET">#REF!</definedName>
    <definedName name="AC_EQUITY">#REF!</definedName>
    <definedName name="AC_LIAB">#REF!</definedName>
    <definedName name="AC_SUBASSET">#REF!</definedName>
    <definedName name="AC_SUBLE">#REF!</definedName>
    <definedName name="ADJCONDATA">#REF!</definedName>
    <definedName name="APR">#REF!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ASA_1">#REF!</definedName>
    <definedName name="DASA_2">#REF!</definedName>
    <definedName name="DASA_3">#REF!</definedName>
    <definedName name="DATAASSET">#REF!</definedName>
    <definedName name="Database">#REF!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ddd" hidden="1">Main.SAPF4Help()</definedName>
    <definedName name="DEDE">#REF!</definedName>
    <definedName name="DIVISIONS">#REF!</definedName>
    <definedName name="DLP_input_2008" hidden="1">Main.SAPF4Help()</definedName>
    <definedName name="DRUCK">#REF!</definedName>
    <definedName name="_xlnm.Print_Area" localSheetId="10">'Reconciliation one time'!$A$1:$E$66</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_6">#REF!</definedName>
    <definedName name="figure">[5]Info!#REF!</definedName>
    <definedName name="FirstFreeRow">19</definedName>
    <definedName name="flash">Main.SAPF4Help()</definedName>
    <definedName name="forecast">[6]A!#REF!</definedName>
    <definedName name="format_EBIT">[7]EBIT!$F$20:$Q$28,[7]EBIT!$F$31:$Q$38,[7]EBIT!$F$41:$Q$48</definedName>
    <definedName name="frg" hidden="1">Main.SAPF4Help()</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F">'[1]96dom bs'!#REF!</definedName>
    <definedName name="HG">'[1]96dom bs'!#REF!</definedName>
    <definedName name="i" hidden="1">Main.SAPF4Help()</definedName>
    <definedName name="ii">[8]DA!$D$8:$N$8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_T_DEBT">#REF!</definedName>
    <definedName name="last">'[9]8. Group P+L Monthly'!$D$12:$Q$12</definedName>
    <definedName name="MACROS">#REF!</definedName>
    <definedName name="MANUAL_DATA">#REF!</definedName>
    <definedName name="MAR">#REF!</definedName>
    <definedName name="month">[5]Info!$C$6</definedName>
    <definedName name="Months_list">#REF!</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'[10]Tabelle1 - 0'!$B$30:$B$74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Area" localSheetId="6">'Key metrics'!$A$1:$I$46</definedName>
    <definedName name="Print_Area" localSheetId="9">Reconciliation!$A$2:$E$64</definedName>
    <definedName name="Print_Area" localSheetId="10">'Reconciliation one time'!$A$1:$E$55</definedName>
    <definedName name="Print_Area" localSheetId="5">'Revenue development'!$A$1:$G$68</definedName>
    <definedName name="Print_Area" localSheetId="2">'Segment information'!$A$1:$I$52</definedName>
    <definedName name="Print_Area" localSheetId="1">'Statement of earnings'!$A$1:$I$41</definedName>
    <definedName name="Print_Area" localSheetId="7">Überleitung!$A$1:$M$44</definedName>
    <definedName name="Print_Quarterly_H1_H2">'[11]PERFUSION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'[10]Tabelle1 - 0'!$H$10:$T$10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'[10]Tabelle1 - 0'!$D$30:$D$74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[12]DA!#REF!</definedName>
    <definedName name="SAPRangeKEYFIG_Tabelle34_Tabelle34D1">'[12]Total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[12]EBIT!#REF!</definedName>
    <definedName name="SAPRangePOPER_Tabelle31_Tabelle31D3">[12]DA!#REF!</definedName>
    <definedName name="SAPRangePOPER_Tabelle34_Tabelle34D1">'[12]Total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'[12]Total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[12]DA!#REF!</definedName>
    <definedName name="SAPRangeRITEM_Tabelle34_Tabelle34D1">'[12]Total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[12]DA!#REF!</definedName>
    <definedName name="SAPRangeRVERS_Tabelle34_Tabelle34D1">'[12]Total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[12]DA!#REF!</definedName>
    <definedName name="SAPRangeRYEAR_Tabelle34_Tabelle34D1">'[12]Total Overview'!#REF!</definedName>
    <definedName name="SAPRangeRYEAR_Tabelle6_Tabelle6D1">#REF!</definedName>
    <definedName name="SAPRangeRYEAR_Tabelle7_Tabelle7D1">#REF!</definedName>
    <definedName name="SAPRangeSUBIT_Tabelle31_Tabelle31D3">[12]DA!#REF!</definedName>
    <definedName name="saprnb">'[10]Tabelle1 - 0'!$H$11:$T$11</definedName>
    <definedName name="SAPTrigger__D1">[13]sapactivexlhiddensheet!$A$39</definedName>
    <definedName name="SAPTrigger_Sheet1_Import_6_3_1">[14]sapactivexlhiddensheet!$I$39</definedName>
    <definedName name="SAPTrigger_Tabelle1_Import_6_2_1">[14]sapactivexlhiddensheet!$B$39</definedName>
    <definedName name="SAPTrigger_Tabelle1_Import_6_2_2">[14]sapactivexlhiddensheet!$C$39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[14]sapactivexlhiddensheet!$D$39</definedName>
    <definedName name="SAPTrigger_Tabelle17_Tabelle17D1">[14]sapactivexlhiddensheet!$A$39</definedName>
    <definedName name="SAPTrigger_Tabelle2_Import_monthly_development">[14]sapactivexlhiddensheet!$H$39</definedName>
    <definedName name="SAPTrigger_Tabelle2_Tabelle2D1">#REF!</definedName>
    <definedName name="SAPTrigger_Tabelle3_Import_Key_Areas">[14]sapactivexlhiddensheet!$E$39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[14]sapactivexlhiddensheet!$G$39</definedName>
    <definedName name="SAPTrigger_Tabelle60_Tabelle60D3">[15]sapactivexlhiddensheet!$P$39</definedName>
    <definedName name="SAPTrigger_Tabelle7_Import_curr_effect">[14]sapactivexlhiddensheet!$F$39</definedName>
    <definedName name="SEPP">#REF!</definedName>
    <definedName name="SFINC">'[1]3clm'!#REF!</definedName>
    <definedName name="ss">Main.SAPF4Help()</definedName>
    <definedName name="START">'[1]96dom bs'!#REF!</definedName>
    <definedName name="STASSET">#REF!</definedName>
    <definedName name="STLIAB_EQ">#REF!</definedName>
    <definedName name="sum">'[9]8. Group P+L Monthly'!$R$12</definedName>
    <definedName name="SUMMARY">'[1]96dom bs'!#REF!</definedName>
    <definedName name="tax">'[16]2002firstforecast'!#REF!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'[10]Tabelle1 - 0'!$H$9:$T$9</definedName>
    <definedName name="x" hidden="1">#REF!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09A99542_DD63_470A_916E_1A56A0CB7E1D_.wvu.PrintArea" localSheetId="1" hidden="1">'Statement of earnings'!$A$2:$I$42</definedName>
    <definedName name="Z_09A99542_DD63_470A_916E_1A56A0CB7E1D_.wvu.PrintArea" localSheetId="7" hidden="1">Überleitung!$A$1:$M$44</definedName>
    <definedName name="Z_09A99542_DD63_470A_916E_1A56A0CB7E1D_.wvu.PrintTitles" localSheetId="1" hidden="1">'Statement of earnings'!#REF!</definedName>
    <definedName name="Z_1FEC8771_B70D_4DB9_8AB2_FF5464C52756_.wvu.PrintArea" hidden="1">#REF!</definedName>
    <definedName name="Z_1FEC8771_B70D_4DB9_8AB2_FF5464C52756_.wvu.Rows" hidden="1">#REF!,#REF!,#REF!,#REF!</definedName>
    <definedName name="Z_4D606DE7_F90F_42C5_A165_43C59D2DAC2F_.wvu.PrintArea" localSheetId="1" hidden="1">'Statement of earnings'!$A$2:$D$43</definedName>
    <definedName name="Z_4D606DE7_F90F_42C5_A165_43C59D2DAC2F_.wvu.PrintArea" localSheetId="7" hidden="1">Überleitung!$A$1:$M$44</definedName>
    <definedName name="Z_4D606DE7_F90F_42C5_A165_43C59D2DAC2F_.wvu.PrintTitles" localSheetId="1" hidden="1">'Statement of earnings'!#REF!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zz">'[10]Tabelle1 - 0'!$H$10:$T$10</definedName>
  </definedNames>
  <calcPr calcId="145621"/>
  <customWorkbookViews>
    <customWorkbookView name="intern" guid="{09A99542-DD63-470A-916E-1A56A0CB7E1D}" maximized="1" windowWidth="1020" windowHeight="579" activeSheetId="1"/>
    <customWorkbookView name="Investor Relations" guid="{4D606DE7-F90F-42C5-A165-43C59D2DAC2F}" maximized="1" windowWidth="1020" windowHeight="579" activeSheetId="1"/>
  </customWorkbookViews>
</workbook>
</file>

<file path=xl/calcChain.xml><?xml version="1.0" encoding="utf-8"?>
<calcChain xmlns="http://schemas.openxmlformats.org/spreadsheetml/2006/main">
  <c r="E6" i="57" l="1"/>
  <c r="D6" i="57"/>
  <c r="A21" i="57" l="1"/>
  <c r="A22" i="57"/>
  <c r="A25" i="57"/>
  <c r="A26" i="57"/>
  <c r="A29" i="57"/>
  <c r="A35" i="57" s="1"/>
  <c r="A43" i="57"/>
  <c r="A57" i="57" s="1"/>
  <c r="A41" i="57" l="1"/>
  <c r="A60" i="57"/>
  <c r="A48" i="42"/>
  <c r="A46" i="57" l="1"/>
  <c r="A56" i="57"/>
  <c r="D34" i="52"/>
  <c r="E32" i="52"/>
  <c r="E31" i="52"/>
  <c r="E34" i="52" l="1"/>
  <c r="B43" i="54" l="1"/>
  <c r="D43" i="54"/>
  <c r="E43" i="54"/>
  <c r="G43" i="54"/>
  <c r="A27" i="47" l="1"/>
  <c r="A28" i="47"/>
  <c r="A54" i="47" l="1"/>
  <c r="A53" i="47"/>
  <c r="A46" i="47"/>
  <c r="A58" i="47" s="1"/>
  <c r="A47" i="47"/>
  <c r="A59" i="47" s="1"/>
  <c r="A42" i="47"/>
  <c r="A39" i="47"/>
  <c r="A33" i="47" l="1"/>
  <c r="A64" i="47" s="1"/>
  <c r="A32" i="47"/>
  <c r="A63" i="47" s="1"/>
  <c r="A29" i="47"/>
  <c r="A60" i="47" s="1"/>
  <c r="A26" i="47"/>
  <c r="A57" i="47" s="1"/>
  <c r="A21" i="47"/>
  <c r="A52" i="47" s="1"/>
  <c r="A20" i="47"/>
  <c r="A51" i="47" s="1"/>
  <c r="A17" i="47"/>
  <c r="A48" i="47" s="1"/>
  <c r="A14" i="47"/>
  <c r="A45" i="47" s="1"/>
  <c r="A36" i="54" l="1"/>
  <c r="A23" i="54"/>
  <c r="A9" i="54" l="1"/>
  <c r="A8" i="54"/>
  <c r="A28" i="39"/>
  <c r="A35" i="39" s="1"/>
  <c r="A27" i="39"/>
  <c r="A34" i="39" s="1"/>
  <c r="A49" i="39" l="1"/>
  <c r="A42" i="39"/>
  <c r="A41" i="39"/>
  <c r="A48" i="39"/>
  <c r="A11" i="54" l="1"/>
  <c r="A37" i="39"/>
  <c r="A44" i="39"/>
  <c r="A50" i="39" s="1"/>
  <c r="A30" i="39"/>
  <c r="A19" i="39"/>
  <c r="A15" i="42"/>
  <c r="A30" i="42" s="1"/>
  <c r="A14" i="42"/>
  <c r="A13" i="42"/>
  <c r="A28" i="42" s="1"/>
  <c r="A41" i="17"/>
  <c r="G7" i="52"/>
  <c r="F8" i="52"/>
  <c r="F9" i="52" s="1"/>
  <c r="G8" i="52"/>
  <c r="G9" i="52" s="1"/>
  <c r="E9" i="52"/>
  <c r="E10" i="52" s="1"/>
  <c r="E18" i="52" s="1"/>
  <c r="H10" i="52"/>
  <c r="F13" i="52"/>
  <c r="F14" i="52" s="1"/>
  <c r="G13" i="52"/>
  <c r="H13" i="52"/>
  <c r="H14" i="52" s="1"/>
  <c r="E16" i="52"/>
  <c r="F21" i="52"/>
  <c r="G21" i="52"/>
  <c r="H21" i="52"/>
  <c r="F22" i="52"/>
  <c r="G22" i="52"/>
  <c r="H22" i="52"/>
  <c r="F23" i="52"/>
  <c r="G23" i="52"/>
  <c r="H23" i="52"/>
  <c r="F24" i="52"/>
  <c r="G24" i="52"/>
  <c r="H24" i="52"/>
  <c r="E25" i="52"/>
  <c r="E19" i="41"/>
  <c r="M19" i="41" s="1"/>
  <c r="E20" i="41"/>
  <c r="M20" i="41" s="1"/>
  <c r="M15" i="41"/>
  <c r="M16" i="41"/>
  <c r="E23" i="41"/>
  <c r="M23" i="41" s="1"/>
  <c r="M24" i="41"/>
  <c r="M27" i="41"/>
  <c r="M28" i="41"/>
  <c r="I17" i="41"/>
  <c r="I21" i="41" s="1"/>
  <c r="I42" i="41" s="1"/>
  <c r="K17" i="41"/>
  <c r="K21" i="41" s="1"/>
  <c r="K42" i="41" s="1"/>
  <c r="G17" i="41"/>
  <c r="G21" i="41" s="1"/>
  <c r="G43" i="41" s="1"/>
  <c r="E17" i="41"/>
  <c r="M40" i="41"/>
  <c r="I43" i="41" l="1"/>
  <c r="G25" i="41"/>
  <c r="G29" i="41" s="1"/>
  <c r="G38" i="41" s="1"/>
  <c r="E21" i="41"/>
  <c r="E43" i="41" s="1"/>
  <c r="G10" i="52"/>
  <c r="G18" i="52" s="1"/>
  <c r="I25" i="41"/>
  <c r="I29" i="41" s="1"/>
  <c r="I38" i="41" s="1"/>
  <c r="G42" i="41"/>
  <c r="G25" i="52"/>
  <c r="F25" i="52"/>
  <c r="F16" i="52"/>
  <c r="M17" i="41"/>
  <c r="M21" i="41" s="1"/>
  <c r="M25" i="41" s="1"/>
  <c r="M29" i="41" s="1"/>
  <c r="K25" i="41"/>
  <c r="K29" i="41" s="1"/>
  <c r="K38" i="41" s="1"/>
  <c r="K43" i="41"/>
  <c r="H16" i="52"/>
  <c r="F10" i="52"/>
  <c r="F18" i="52" s="1"/>
  <c r="H25" i="52"/>
  <c r="H18" i="52"/>
  <c r="G14" i="52"/>
  <c r="G16" i="52" s="1"/>
  <c r="E25" i="41"/>
  <c r="E29" i="41" s="1"/>
  <c r="E38" i="41" s="1"/>
  <c r="E42" i="41" l="1"/>
  <c r="M43" i="41"/>
  <c r="M32" i="41"/>
  <c r="M38" i="41" s="1"/>
  <c r="M42" i="41"/>
  <c r="D14" i="54" l="1"/>
  <c r="E44" i="47" l="1"/>
</calcChain>
</file>

<file path=xl/comments1.xml><?xml version="1.0" encoding="utf-8"?>
<comments xmlns="http://schemas.openxmlformats.org/spreadsheetml/2006/main">
  <authors>
    <author>Honsel</author>
  </authors>
  <commentList>
    <comment ref="E14" authorId="0">
      <text>
        <r>
          <rPr>
            <b/>
            <sz val="8"/>
            <color indexed="81"/>
            <rFont val="Tahoma"/>
            <family val="2"/>
          </rPr>
          <t>Honsel:</t>
        </r>
        <r>
          <rPr>
            <sz val="8"/>
            <color indexed="81"/>
            <rFont val="Tahoma"/>
            <family val="2"/>
          </rPr>
          <t xml:space="preserve">
rounding</t>
        </r>
      </text>
    </comment>
    <comment ref="F14" authorId="0">
      <text>
        <r>
          <rPr>
            <b/>
            <sz val="8"/>
            <color indexed="81"/>
            <rFont val="Tahoma"/>
            <family val="2"/>
          </rPr>
          <t>Honsel:</t>
        </r>
        <r>
          <rPr>
            <sz val="8"/>
            <color indexed="81"/>
            <rFont val="Tahoma"/>
            <family val="2"/>
          </rPr>
          <t xml:space="preserve">
rounding</t>
        </r>
      </text>
    </comment>
    <comment ref="G14" authorId="0">
      <text>
        <r>
          <rPr>
            <b/>
            <sz val="8"/>
            <color indexed="81"/>
            <rFont val="Tahoma"/>
            <family val="2"/>
          </rPr>
          <t>Honsel:</t>
        </r>
        <r>
          <rPr>
            <sz val="8"/>
            <color indexed="81"/>
            <rFont val="Tahoma"/>
            <family val="2"/>
          </rPr>
          <t xml:space="preserve">
rounding</t>
        </r>
      </text>
    </comment>
    <comment ref="H14" authorId="0">
      <text>
        <r>
          <rPr>
            <b/>
            <sz val="8"/>
            <color indexed="81"/>
            <rFont val="Tahoma"/>
            <family val="2"/>
          </rPr>
          <t>Honsel:</t>
        </r>
        <r>
          <rPr>
            <sz val="8"/>
            <color indexed="81"/>
            <rFont val="Tahoma"/>
            <family val="2"/>
          </rPr>
          <t xml:space="preserve">
rounding</t>
        </r>
      </text>
    </comment>
  </commentList>
</comments>
</file>

<file path=xl/sharedStrings.xml><?xml version="1.0" encoding="utf-8"?>
<sst xmlns="http://schemas.openxmlformats.org/spreadsheetml/2006/main" count="1630" uniqueCount="865">
  <si>
    <t xml:space="preserve">Fresenius Medical Care AG </t>
  </si>
  <si>
    <t>Statements of Earnings at current exchange rate</t>
  </si>
  <si>
    <t>(in US-$ thousands except per share data)</t>
  </si>
  <si>
    <t>Three Months</t>
  </si>
  <si>
    <t>31, 1998</t>
  </si>
  <si>
    <t>Net revenues</t>
  </si>
  <si>
    <t>Cost of revenues</t>
  </si>
  <si>
    <t>Gross profit</t>
  </si>
  <si>
    <t>Selling, general and administrative</t>
  </si>
  <si>
    <t>Research and development</t>
  </si>
  <si>
    <t>Operating income</t>
  </si>
  <si>
    <t>Interest (income) expense, net</t>
  </si>
  <si>
    <t>Other (income) expense, net</t>
  </si>
  <si>
    <t>Earnings before income taxes</t>
  </si>
  <si>
    <t>Income tax expense</t>
  </si>
  <si>
    <t>Minority interest</t>
  </si>
  <si>
    <t>Net income from continuing operations</t>
  </si>
  <si>
    <t>Net income (loss) from discontinued</t>
  </si>
  <si>
    <t>operations</t>
  </si>
  <si>
    <t>Net effect of accounting changes prior year</t>
  </si>
  <si>
    <t>Net effect of accounting changes current year</t>
  </si>
  <si>
    <t>Net income (loss)</t>
  </si>
  <si>
    <t>EBITDA</t>
  </si>
  <si>
    <t>EBIT</t>
  </si>
  <si>
    <t xml:space="preserve">North America </t>
  </si>
  <si>
    <t>International</t>
  </si>
  <si>
    <t>Corporate</t>
  </si>
  <si>
    <t xml:space="preserve">Depreciation / Amortization </t>
  </si>
  <si>
    <t>Ended March</t>
  </si>
  <si>
    <t>Total operations</t>
  </si>
  <si>
    <t>Accounting</t>
  </si>
  <si>
    <t>changes cy</t>
  </si>
  <si>
    <t>Discontinued</t>
  </si>
  <si>
    <t>Operations</t>
  </si>
  <si>
    <t>Restated</t>
  </si>
  <si>
    <t>COGS-SGA</t>
  </si>
  <si>
    <t>Continuing</t>
  </si>
  <si>
    <t>Added</t>
  </si>
  <si>
    <t>Rested</t>
  </si>
  <si>
    <t>Interest income</t>
  </si>
  <si>
    <t>Interest expense</t>
  </si>
  <si>
    <t>Depreciation and amortization</t>
  </si>
  <si>
    <t>Interest expense, net</t>
  </si>
  <si>
    <t>Annualized EBITDA</t>
  </si>
  <si>
    <t>Weighted average number of shares</t>
  </si>
  <si>
    <t xml:space="preserve">Net income </t>
  </si>
  <si>
    <t>North America</t>
  </si>
  <si>
    <t xml:space="preserve">Total EBITDA </t>
  </si>
  <si>
    <t>Net cash provided by operating activities</t>
  </si>
  <si>
    <t>Change in working capital and other non-cash items</t>
  </si>
  <si>
    <t>Non-cash charges</t>
  </si>
  <si>
    <t>In percent of revenue</t>
  </si>
  <si>
    <t>Income from equity method investees</t>
  </si>
  <si>
    <t>Net income attributable to shareholders of FMC AG &amp; Co. KGaA</t>
  </si>
  <si>
    <t>Less: Net income attributable to noncontrolling interests</t>
  </si>
  <si>
    <t>Change</t>
  </si>
  <si>
    <t>Statement of earnings</t>
  </si>
  <si>
    <t>Income  before taxes</t>
  </si>
  <si>
    <t>December 31,</t>
  </si>
  <si>
    <t>Costs of revenue</t>
  </si>
  <si>
    <t>Operating income (EBIT)</t>
  </si>
  <si>
    <t>September 30,</t>
  </si>
  <si>
    <t>June 30,</t>
  </si>
  <si>
    <t>Balance sheet</t>
  </si>
  <si>
    <t>(unaudited)</t>
  </si>
  <si>
    <t>(audited)</t>
  </si>
  <si>
    <t>Assets</t>
  </si>
  <si>
    <t>Current assets</t>
  </si>
  <si>
    <t>Other non-current assets</t>
  </si>
  <si>
    <t>Total assets</t>
  </si>
  <si>
    <t>Liabilities and equity</t>
  </si>
  <si>
    <t>Current liabilities</t>
  </si>
  <si>
    <t>Total equity</t>
  </si>
  <si>
    <t>Total liabilities and equity</t>
  </si>
  <si>
    <t>Equity/assets ratio</t>
  </si>
  <si>
    <t>Debt</t>
  </si>
  <si>
    <t>Current portion of long-term debt and capital lease obligations</t>
  </si>
  <si>
    <t>Long-term debt and capital lease obligations, less current portion</t>
  </si>
  <si>
    <t>Total debt</t>
  </si>
  <si>
    <t>December 31</t>
  </si>
  <si>
    <t>Cash flow statement</t>
  </si>
  <si>
    <t>Operating activities</t>
  </si>
  <si>
    <t>Net income</t>
  </si>
  <si>
    <t>Depreciation / amortization</t>
  </si>
  <si>
    <t>Investing activities</t>
  </si>
  <si>
    <t>Purchases of property, plant and equipment</t>
  </si>
  <si>
    <t>Proceeds from sale of property, plant and equipment</t>
  </si>
  <si>
    <t>Capital expenditures, net</t>
  </si>
  <si>
    <t>Free cash flow</t>
  </si>
  <si>
    <t>Proceeds from divestitures</t>
  </si>
  <si>
    <t>Free cash flow after investing activities</t>
  </si>
  <si>
    <t>Revenue development</t>
  </si>
  <si>
    <t>Total revenue</t>
  </si>
  <si>
    <t>Latin America</t>
  </si>
  <si>
    <t>Asia-Pacific</t>
  </si>
  <si>
    <t>Clinics</t>
  </si>
  <si>
    <t>De novos</t>
  </si>
  <si>
    <t>Patients</t>
  </si>
  <si>
    <t>Total</t>
  </si>
  <si>
    <t>Clinical Performance</t>
  </si>
  <si>
    <t>97</t>
  </si>
  <si>
    <t>No catheter (&gt; 90 days)</t>
  </si>
  <si>
    <t>Hemoglobin = 10-12 g/dl</t>
  </si>
  <si>
    <t>91</t>
  </si>
  <si>
    <t>Calcium = 8.4-10.2 mg/dl</t>
  </si>
  <si>
    <t>Demographics</t>
  </si>
  <si>
    <t>Average age (in years)</t>
  </si>
  <si>
    <t>62</t>
  </si>
  <si>
    <t>Average time on dialysis (in years)</t>
  </si>
  <si>
    <t>Average body weight (in kg)</t>
  </si>
  <si>
    <t>72</t>
  </si>
  <si>
    <t>Quality data</t>
  </si>
  <si>
    <t>Growth
in %</t>
  </si>
  <si>
    <t>U.S.</t>
  </si>
  <si>
    <t>EBITDA margin</t>
  </si>
  <si>
    <t>Days sales outstanding (DSO)</t>
  </si>
  <si>
    <t>Operating income margin in %</t>
  </si>
  <si>
    <t>Spalte1</t>
  </si>
  <si>
    <t>Spalte2</t>
  </si>
  <si>
    <t>Spalte3</t>
  </si>
  <si>
    <t>Spalte4</t>
  </si>
  <si>
    <t>Spalte5</t>
  </si>
  <si>
    <t>Spalte6</t>
  </si>
  <si>
    <t>Spalte7</t>
  </si>
  <si>
    <t>Spalte8</t>
  </si>
  <si>
    <t>Organic 
growth</t>
  </si>
  <si>
    <t>83</t>
  </si>
  <si>
    <t>Employees (full-time equivalents)</t>
  </si>
  <si>
    <t>September 30</t>
  </si>
  <si>
    <t>Revenue</t>
  </si>
  <si>
    <t>64</t>
  </si>
  <si>
    <t>Basic earnings per share</t>
  </si>
  <si>
    <t xml:space="preserve">Basic earnings per ADS </t>
  </si>
  <si>
    <t>75</t>
  </si>
  <si>
    <r>
      <rPr>
        <vertAlign val="superscript"/>
        <sz val="8"/>
        <color theme="1" tint="0.249977111117893"/>
        <rFont val="Verdana"/>
        <family val="2"/>
      </rPr>
      <t>1</t>
    </r>
    <r>
      <rPr>
        <sz val="8"/>
        <color theme="1" tint="0.249977111117893"/>
        <rFont val="Verdana"/>
        <family val="2"/>
      </rPr>
      <t xml:space="preserve"> same market treatment  growth = organic growth less price effects</t>
    </r>
  </si>
  <si>
    <t>Change
 at cc</t>
  </si>
  <si>
    <t>77</t>
  </si>
  <si>
    <t>96</t>
  </si>
  <si>
    <t>Goodwill and Intangible assets</t>
  </si>
  <si>
    <t>Care Coordination</t>
  </si>
  <si>
    <t>less noncontrolling interests</t>
  </si>
  <si>
    <t>Delivered EBIT</t>
  </si>
  <si>
    <t xml:space="preserve">Dialysis </t>
  </si>
  <si>
    <t>Cost per dialysis treatment in US$</t>
  </si>
  <si>
    <t>Delivered EBIT reconciliation</t>
  </si>
  <si>
    <t>EMEA</t>
  </si>
  <si>
    <t>Spalte52</t>
  </si>
  <si>
    <t>Spalte53</t>
  </si>
  <si>
    <t>Key metrics Care Coordination</t>
  </si>
  <si>
    <t>Treatments</t>
  </si>
  <si>
    <t>61</t>
  </si>
  <si>
    <t>90</t>
  </si>
  <si>
    <t>92</t>
  </si>
  <si>
    <t>78</t>
  </si>
  <si>
    <t>68</t>
  </si>
  <si>
    <t>98</t>
  </si>
  <si>
    <t>84</t>
  </si>
  <si>
    <t>Acquisitions and investments, net of cash acquired, and purchases of intangible assets</t>
  </si>
  <si>
    <t>Acquisitions and investments, net of divestitures</t>
  </si>
  <si>
    <t>Short-term debt</t>
  </si>
  <si>
    <t>Short-term debt from related parties</t>
  </si>
  <si>
    <t>5.6</t>
  </si>
  <si>
    <t>52</t>
  </si>
  <si>
    <r>
      <t xml:space="preserve">Single Pool Kt/v </t>
    </r>
    <r>
      <rPr>
        <sz val="9"/>
        <color rgb="FF404040"/>
        <rFont val="Calibri"/>
        <family val="2"/>
      </rPr>
      <t>≥</t>
    </r>
    <r>
      <rPr>
        <sz val="9"/>
        <color rgb="FF404040"/>
        <rFont val="Verdana"/>
        <family val="2"/>
      </rPr>
      <t xml:space="preserve"> 1.2</t>
    </r>
  </si>
  <si>
    <t>3.9</t>
  </si>
  <si>
    <t>74</t>
  </si>
  <si>
    <t>73</t>
  </si>
  <si>
    <t>76</t>
  </si>
  <si>
    <t>59</t>
  </si>
  <si>
    <t>Fresenius Medical Care AG &amp; Co. KGaA</t>
  </si>
  <si>
    <t>Investor Relations</t>
  </si>
  <si>
    <t>phone: +49 6172 609 2525</t>
  </si>
  <si>
    <t>email: ir@fmc-ag.com</t>
  </si>
  <si>
    <t>Content:</t>
  </si>
  <si>
    <t>page 2</t>
  </si>
  <si>
    <t>Segment information</t>
  </si>
  <si>
    <t>page 3</t>
  </si>
  <si>
    <t>page 4</t>
  </si>
  <si>
    <t>Cash flow</t>
  </si>
  <si>
    <t>page 5</t>
  </si>
  <si>
    <t>page 6</t>
  </si>
  <si>
    <t>Key metrics</t>
  </si>
  <si>
    <t>page 7</t>
  </si>
  <si>
    <t>page 8</t>
  </si>
  <si>
    <t>Reconciliation</t>
  </si>
  <si>
    <t>page 9</t>
  </si>
  <si>
    <t>Disclaimer</t>
  </si>
  <si>
    <t>This release contains forward-looking statements that are subject to various risks and uncertainties. Actual results could differ materially from those described in these forward-looking statements due to certain factors, including changes in business, economic and competitive conditions, regulatory reforms, foreign exchange rate fluctuations, uncertainties in litigation or investigative proceedings, and the availability of financing. These and other risks and uncertainties are detailed in Fresenius Medical Care AG &amp; Co. KGaA's reports filed with the U.S. Securities and Exchange Commission. Fresenius Medical Care AG &amp; Co. KGaA does not undertake any responsibility to update the forward-looking statements in this release.</t>
  </si>
  <si>
    <t>Copyright by Fresenius Medical Care AG &amp; Co. KGaA</t>
  </si>
  <si>
    <t>Key metrics North America segment</t>
  </si>
  <si>
    <t>Key metrics Dialysis Care Services</t>
  </si>
  <si>
    <t>87</t>
  </si>
  <si>
    <t>4.0</t>
  </si>
  <si>
    <t>63</t>
  </si>
  <si>
    <t>81</t>
  </si>
  <si>
    <t>32</t>
  </si>
  <si>
    <r>
      <t>Same market treatment growth</t>
    </r>
    <r>
      <rPr>
        <vertAlign val="superscript"/>
        <sz val="9"/>
        <rFont val="Verdana"/>
        <family val="2"/>
      </rPr>
      <t>1</t>
    </r>
  </si>
  <si>
    <t>86</t>
  </si>
  <si>
    <t>79</t>
  </si>
  <si>
    <t>67</t>
  </si>
  <si>
    <t>65</t>
  </si>
  <si>
    <t>Reconciliation one time</t>
  </si>
  <si>
    <t>page 10</t>
  </si>
  <si>
    <t>n.a.</t>
  </si>
  <si>
    <t>Spalte42</t>
  </si>
  <si>
    <t>Spalte9</t>
  </si>
  <si>
    <t>Spalte72</t>
  </si>
  <si>
    <t>Revenue in € million</t>
  </si>
  <si>
    <t>Operating income (EBIT) in € million</t>
  </si>
  <si>
    <t>Delivered EBIT in € million</t>
  </si>
  <si>
    <t>Net debt/EBITDA ratio</t>
  </si>
  <si>
    <t>2016 IFRS EUR data LTM</t>
  </si>
  <si>
    <t>in € million, except share data, unaudited</t>
  </si>
  <si>
    <t>unaudited</t>
  </si>
  <si>
    <t>in € million, unaudited</t>
  </si>
  <si>
    <t>Reconciliation of non-IFRS financial measures to the most directly comparable IFRS  financial measures</t>
  </si>
  <si>
    <t>aus debt EBITDA file Q1 2016</t>
  </si>
  <si>
    <t>Health Care Services</t>
  </si>
  <si>
    <t>Health Care Products</t>
  </si>
  <si>
    <t xml:space="preserve">  Thereof Care Coordination revenue</t>
  </si>
  <si>
    <t>Health Care Sevices revenue</t>
  </si>
  <si>
    <t>Dialysis Care Services revenue</t>
  </si>
  <si>
    <t>in € million, except net debt/EBITDA ratio</t>
  </si>
  <si>
    <t>Reconciliation of non-IFRS financial measures to the most directly comparable IFRS financial measures</t>
  </si>
  <si>
    <t>Total net debt</t>
  </si>
  <si>
    <t>95</t>
  </si>
  <si>
    <t>80</t>
  </si>
  <si>
    <t>7.7</t>
  </si>
  <si>
    <t>51</t>
  </si>
  <si>
    <t>3.8</t>
  </si>
  <si>
    <t>5.3</t>
  </si>
  <si>
    <t>27</t>
  </si>
  <si>
    <t>60</t>
  </si>
  <si>
    <t>40</t>
  </si>
  <si>
    <t>42</t>
  </si>
  <si>
    <t xml:space="preserve">  Thereof Dialysis Care revenue</t>
  </si>
  <si>
    <t xml:space="preserve">  Thereof Dialysis Products</t>
  </si>
  <si>
    <t xml:space="preserve">  Thereof Non-Dialysis Products</t>
  </si>
  <si>
    <t>VA Agreement</t>
  </si>
  <si>
    <t>Non-current liabilities</t>
  </si>
  <si>
    <t>Cash and cash equivalents</t>
  </si>
  <si>
    <r>
      <t>Revenue per dialysis treatment in US$</t>
    </r>
    <r>
      <rPr>
        <vertAlign val="superscript"/>
        <sz val="9"/>
        <rFont val="Verdana"/>
        <family val="2"/>
      </rPr>
      <t>1</t>
    </r>
  </si>
  <si>
    <t>-</t>
  </si>
  <si>
    <r>
      <t>Member months under medical cost management</t>
    </r>
    <r>
      <rPr>
        <vertAlign val="superscript"/>
        <sz val="9"/>
        <color rgb="FF404040"/>
        <rFont val="Verdana"/>
        <family val="2"/>
      </rPr>
      <t>1</t>
    </r>
  </si>
  <si>
    <r>
      <t>Medical cost under management (in € million)</t>
    </r>
    <r>
      <rPr>
        <vertAlign val="superscript"/>
        <sz val="9"/>
        <color theme="1" tint="0.249977111117893"/>
        <rFont val="Verdana"/>
        <family val="2"/>
      </rPr>
      <t>1</t>
    </r>
  </si>
  <si>
    <r>
      <t>1</t>
    </r>
    <r>
      <rPr>
        <sz val="8"/>
        <rFont val="Verdana"/>
        <family val="2"/>
      </rPr>
      <t xml:space="preserve"> The metrics may be understated due to a physician mapping issue related to the BPCI program within a CMS system which has not yet been resolved. Additionally, data presented for the BPCI and ESCO metrics are subject to finalization by CMS, which may result in changes from previously reported metrics.</t>
    </r>
  </si>
  <si>
    <r>
      <t>Care Coordination patient encounters</t>
    </r>
    <r>
      <rPr>
        <vertAlign val="superscript"/>
        <sz val="9"/>
        <color theme="1" tint="0.249977111117893"/>
        <rFont val="Verdana"/>
        <family val="2"/>
      </rPr>
      <t>1</t>
    </r>
  </si>
  <si>
    <r>
      <t>Reconciliation of net cash provided by operating activities to EBITDA</t>
    </r>
    <r>
      <rPr>
        <b/>
        <vertAlign val="superscript"/>
        <sz val="9"/>
        <color theme="1" tint="0.249977111117893"/>
        <rFont val="Verdana"/>
        <family val="2"/>
      </rPr>
      <t>1</t>
    </r>
  </si>
  <si>
    <r>
      <t>1</t>
    </r>
    <r>
      <rPr>
        <sz val="8"/>
        <color theme="1" tint="0.249977111117893"/>
        <rFont val="Verdana"/>
        <family val="2"/>
      </rPr>
      <t xml:space="preserve"> EBITDA is the basis for determining compliance with certain covenants in Fresenius Medical Care's long-term debt instruments.</t>
    </r>
  </si>
  <si>
    <r>
      <t>1</t>
    </r>
    <r>
      <rPr>
        <sz val="8"/>
        <rFont val="Verdana"/>
        <family val="2"/>
      </rPr>
      <t xml:space="preserve"> EBITDA : including largest acquisitions.</t>
    </r>
  </si>
  <si>
    <r>
      <t>Annualized EBITDA</t>
    </r>
    <r>
      <rPr>
        <b/>
        <vertAlign val="superscript"/>
        <sz val="9"/>
        <rFont val="Verdana"/>
        <family val="2"/>
      </rPr>
      <t>1</t>
    </r>
  </si>
  <si>
    <t xml:space="preserve">  Dialysis </t>
  </si>
  <si>
    <t xml:space="preserve">  Operating income (EBIT)</t>
  </si>
  <si>
    <t xml:space="preserve">  less noncontrolling interests</t>
  </si>
  <si>
    <t xml:space="preserve">  Delivered EBIT</t>
  </si>
  <si>
    <t xml:space="preserve">  Care Coordination</t>
  </si>
  <si>
    <t>Operating performance excluding special items</t>
  </si>
  <si>
    <r>
      <t>VA Agreement</t>
    </r>
    <r>
      <rPr>
        <vertAlign val="superscript"/>
        <sz val="9"/>
        <rFont val="Verdana"/>
        <family val="2"/>
      </rPr>
      <t>1</t>
    </r>
  </si>
  <si>
    <t>Operating income (EBIT) excluding special items</t>
  </si>
  <si>
    <t>Revenue excluding special items</t>
  </si>
  <si>
    <t>Health Care Services revenue excluding special items</t>
  </si>
  <si>
    <t>Dialysis Care Services revenue excluding special items</t>
  </si>
  <si>
    <r>
      <t>Net income excluding special items</t>
    </r>
    <r>
      <rPr>
        <b/>
        <vertAlign val="superscript"/>
        <sz val="9"/>
        <color theme="1"/>
        <rFont val="Verdana"/>
        <family val="2"/>
      </rPr>
      <t>3</t>
    </r>
  </si>
  <si>
    <r>
      <t>Net income</t>
    </r>
    <r>
      <rPr>
        <b/>
        <i/>
        <vertAlign val="superscript"/>
        <sz val="9"/>
        <rFont val="Verdana"/>
        <family val="2"/>
      </rPr>
      <t>3</t>
    </r>
  </si>
  <si>
    <r>
      <rPr>
        <vertAlign val="superscript"/>
        <sz val="8"/>
        <color theme="1" tint="0.249977111117893"/>
        <rFont val="Verdana"/>
        <family val="2"/>
      </rPr>
      <t>1</t>
    </r>
    <r>
      <rPr>
        <sz val="8"/>
        <color theme="1" tint="0.249977111117893"/>
        <rFont val="Verdana"/>
        <family val="2"/>
      </rPr>
      <t xml:space="preserve"> Excl. the effects from the VA Agreement, incl. VA agreement revenue per dialysis treatment was $352 for the three months and $358 for the nine months ended September 30, 2017.</t>
    </r>
  </si>
  <si>
    <t xml:space="preserve">COMPLETE OVERVIEW OF THE RESULTS FOR THE THIRD QUARTER </t>
  </si>
  <si>
    <t>AND NINE MONTHS 2017</t>
  </si>
  <si>
    <t>November 2, 2017</t>
  </si>
  <si>
    <t>Three months ended September 30</t>
  </si>
  <si>
    <t>Nine months ended September 30</t>
  </si>
  <si>
    <t>804</t>
  </si>
  <si>
    <t>801</t>
  </si>
  <si>
    <t>(13)</t>
  </si>
  <si>
    <t>609</t>
  </si>
  <si>
    <t>(12)</t>
  </si>
  <si>
    <t>523</t>
  </si>
  <si>
    <t>152</t>
  </si>
  <si>
    <t>371</t>
  </si>
  <si>
    <t>309</t>
  </si>
  <si>
    <t>177</t>
  </si>
  <si>
    <t>786</t>
  </si>
  <si>
    <t>18.1%</t>
  </si>
  <si>
    <t>3,532</t>
  </si>
  <si>
    <t>4,336</t>
  </si>
  <si>
    <t>2,911</t>
  </si>
  <si>
    <t>1,425</t>
  </si>
  <si>
    <t>306,572,494</t>
  </si>
  <si>
    <t>€1.01</t>
  </si>
  <si>
    <t>€0.50</t>
  </si>
  <si>
    <t>67.2%</t>
  </si>
  <si>
    <t>32.8%</t>
  </si>
  <si>
    <t>14.0%</t>
  </si>
  <si>
    <t>7.1%</t>
  </si>
  <si>
    <t>3,438</t>
  </si>
  <si>
    <t>773</t>
  </si>
  <si>
    <t>4,211</t>
  </si>
  <si>
    <t>2,796</t>
  </si>
  <si>
    <t>1,415</t>
  </si>
  <si>
    <t>790</t>
  </si>
  <si>
    <t>(26)</t>
  </si>
  <si>
    <t>611</t>
  </si>
  <si>
    <t>(8)</t>
  </si>
  <si>
    <t>521</t>
  </si>
  <si>
    <t>369</t>
  </si>
  <si>
    <t>304</t>
  </si>
  <si>
    <t>175</t>
  </si>
  <si>
    <t>18.7%</t>
  </si>
  <si>
    <t>305,972,432</t>
  </si>
  <si>
    <t>€0.99</t>
  </si>
  <si>
    <t>66.4%</t>
  </si>
  <si>
    <t>33.6%</t>
  </si>
  <si>
    <t>14.5%</t>
  </si>
  <si>
    <t>7.2%</t>
  </si>
  <si>
    <t>2.7%</t>
  </si>
  <si>
    <t>3.9%</t>
  </si>
  <si>
    <t>2.9%</t>
  </si>
  <si>
    <t>4.1%</t>
  </si>
  <si>
    <t>0.7%</t>
  </si>
  <si>
    <t>1.3%</t>
  </si>
  <si>
    <t>-29.3%</t>
  </si>
  <si>
    <t>-48.9%</t>
  </si>
  <si>
    <t>-0.3%</t>
  </si>
  <si>
    <t>40.5%</t>
  </si>
  <si>
    <t>0.1%</t>
  </si>
  <si>
    <t>-3.8%</t>
  </si>
  <si>
    <t>0.3%</t>
  </si>
  <si>
    <t>0.5%</t>
  </si>
  <si>
    <t>-5.0%</t>
  </si>
  <si>
    <t>1.6%</t>
  </si>
  <si>
    <t>1.0%</t>
  </si>
  <si>
    <t>-0.1%</t>
  </si>
  <si>
    <t>1.4%</t>
  </si>
  <si>
    <t>8.5%</t>
  </si>
  <si>
    <t>7.5%</t>
  </si>
  <si>
    <t>8.3%</t>
  </si>
  <si>
    <t>9.6%</t>
  </si>
  <si>
    <t>5.7%</t>
  </si>
  <si>
    <t>6.6%</t>
  </si>
  <si>
    <t>-27.2%</t>
  </si>
  <si>
    <t>-48.4%</t>
  </si>
  <si>
    <t>4.2%</t>
  </si>
  <si>
    <t>40.9%</t>
  </si>
  <si>
    <t>4.9%</t>
  </si>
  <si>
    <t>4.7%</t>
  </si>
  <si>
    <t>0.6%</t>
  </si>
  <si>
    <t>5.9%</t>
  </si>
  <si>
    <t>5.4%</t>
  </si>
  <si>
    <t>4.5%</t>
  </si>
  <si>
    <t>5.6%</t>
  </si>
  <si>
    <t>10,950</t>
  </si>
  <si>
    <t>2,405</t>
  </si>
  <si>
    <t>13,355</t>
  </si>
  <si>
    <t>8,844</t>
  </si>
  <si>
    <t>4,511</t>
  </si>
  <si>
    <t>2,624</t>
  </si>
  <si>
    <t>(51)</t>
  </si>
  <si>
    <t>1,843</t>
  </si>
  <si>
    <t>(35)</t>
  </si>
  <si>
    <t>274</t>
  </si>
  <si>
    <t>1,569</t>
  </si>
  <si>
    <t>484</t>
  </si>
  <si>
    <t>1,085</t>
  </si>
  <si>
    <t>199</t>
  </si>
  <si>
    <t>886</t>
  </si>
  <si>
    <t>554</t>
  </si>
  <si>
    <t>2,397</t>
  </si>
  <si>
    <t>17.9%</t>
  </si>
  <si>
    <t>306,447,106</t>
  </si>
  <si>
    <t>€2.89</t>
  </si>
  <si>
    <t>€1.45</t>
  </si>
  <si>
    <t>66.2%</t>
  </si>
  <si>
    <t>33.8%</t>
  </si>
  <si>
    <t>13.8%</t>
  </si>
  <si>
    <t>9,910</t>
  </si>
  <si>
    <t>2,243</t>
  </si>
  <si>
    <t>12,153</t>
  </si>
  <si>
    <t>8,090</t>
  </si>
  <si>
    <t>4,063</t>
  </si>
  <si>
    <t>2,331</t>
  </si>
  <si>
    <t>108</t>
  </si>
  <si>
    <t>(55)</t>
  </si>
  <si>
    <t>1,679</t>
  </si>
  <si>
    <t>(34)</t>
  </si>
  <si>
    <t>310</t>
  </si>
  <si>
    <t>276</t>
  </si>
  <si>
    <t>1,403</t>
  </si>
  <si>
    <t>427</t>
  </si>
  <si>
    <t>976</t>
  </si>
  <si>
    <t>195</t>
  </si>
  <si>
    <t>781</t>
  </si>
  <si>
    <t>513</t>
  </si>
  <si>
    <t>2,192</t>
  </si>
  <si>
    <t>18.0%</t>
  </si>
  <si>
    <t>305,602,983</t>
  </si>
  <si>
    <t>€2.56</t>
  </si>
  <si>
    <t>€1.28</t>
  </si>
  <si>
    <t>66.6%</t>
  </si>
  <si>
    <t>33.4%</t>
  </si>
  <si>
    <t>6.4%</t>
  </si>
  <si>
    <t>10.5%</t>
  </si>
  <si>
    <t>9.9%</t>
  </si>
  <si>
    <t>9.3%</t>
  </si>
  <si>
    <t>11.0%</t>
  </si>
  <si>
    <t>12.6%</t>
  </si>
  <si>
    <t>-11.8%</t>
  </si>
  <si>
    <t>-6.6%</t>
  </si>
  <si>
    <t>9.8%</t>
  </si>
  <si>
    <t>2.5%</t>
  </si>
  <si>
    <t>-0.4%</t>
  </si>
  <si>
    <t>-0.7%</t>
  </si>
  <si>
    <t>11.8%</t>
  </si>
  <si>
    <t>13.2%</t>
  </si>
  <si>
    <t>11.2%</t>
  </si>
  <si>
    <t>13.4%</t>
  </si>
  <si>
    <t>7.9%</t>
  </si>
  <si>
    <t>13.1%</t>
  </si>
  <si>
    <t>10.4%</t>
  </si>
  <si>
    <t>9.2%</t>
  </si>
  <si>
    <t>10.9%</t>
  </si>
  <si>
    <t>12.4%</t>
  </si>
  <si>
    <t>-0.6%</t>
  </si>
  <si>
    <t>-0.8%</t>
  </si>
  <si>
    <t>11.9%</t>
  </si>
  <si>
    <t>13.3%</t>
  </si>
  <si>
    <t>11.3%</t>
  </si>
  <si>
    <t>2.2%</t>
  </si>
  <si>
    <t>13.6%</t>
  </si>
  <si>
    <t>547</t>
  </si>
  <si>
    <t>3,115</t>
  </si>
  <si>
    <t>483</t>
  </si>
  <si>
    <t>15.5%</t>
  </si>
  <si>
    <t>424</t>
  </si>
  <si>
    <t>352</t>
  </si>
  <si>
    <t>284</t>
  </si>
  <si>
    <t>632</t>
  </si>
  <si>
    <t>106</t>
  </si>
  <si>
    <t>16.8%</t>
  </si>
  <si>
    <t>105</t>
  </si>
  <si>
    <t>411</t>
  </si>
  <si>
    <t>18.8%</t>
  </si>
  <si>
    <t>18</t>
  </si>
  <si>
    <t>10.2%</t>
  </si>
  <si>
    <t>3</t>
  </si>
  <si>
    <t>(75)</t>
  </si>
  <si>
    <t>546</t>
  </si>
  <si>
    <t>3,050</t>
  </si>
  <si>
    <t>490</t>
  </si>
  <si>
    <t>16.1%</t>
  </si>
  <si>
    <t>350</t>
  </si>
  <si>
    <t>278</t>
  </si>
  <si>
    <t>605</t>
  </si>
  <si>
    <t>113</t>
  </si>
  <si>
    <t>18.6%</t>
  </si>
  <si>
    <t>112</t>
  </si>
  <si>
    <t>383</t>
  </si>
  <si>
    <t>19.9%</t>
  </si>
  <si>
    <t>172</t>
  </si>
  <si>
    <t>1</t>
  </si>
  <si>
    <t>(86)</t>
  </si>
  <si>
    <t>0.2%</t>
  </si>
  <si>
    <t>-1.4%</t>
  </si>
  <si>
    <t>0.4%</t>
  </si>
  <si>
    <t>2.0%</t>
  </si>
  <si>
    <t>-5.5%</t>
  </si>
  <si>
    <t>-5.6%</t>
  </si>
  <si>
    <t>7.4%</t>
  </si>
  <si>
    <t>1.2%</t>
  </si>
  <si>
    <t>0.8%</t>
  </si>
  <si>
    <t>1.8%</t>
  </si>
  <si>
    <t>-0.2%</t>
  </si>
  <si>
    <t>-11.9%</t>
  </si>
  <si>
    <t>3.6%</t>
  </si>
  <si>
    <t>-5.8%</t>
  </si>
  <si>
    <t>-6.0%</t>
  </si>
  <si>
    <t>6.7%</t>
  </si>
  <si>
    <t>6.3%</t>
  </si>
  <si>
    <t>-4.8%</t>
  </si>
  <si>
    <t>-10.0%</t>
  </si>
  <si>
    <t>-10.1%</t>
  </si>
  <si>
    <t>1,644</t>
  </si>
  <si>
    <t>113,648</t>
  </si>
  <si>
    <t>9,715</t>
  </si>
  <si>
    <t>1,478</t>
  </si>
  <si>
    <t>15.2%</t>
  </si>
  <si>
    <t>1,286</t>
  </si>
  <si>
    <t>353</t>
  </si>
  <si>
    <t>285</t>
  </si>
  <si>
    <t>1,888</t>
  </si>
  <si>
    <t>333</t>
  </si>
  <si>
    <t>17.7%</t>
  </si>
  <si>
    <t>331</t>
  </si>
  <si>
    <t>1,206</t>
  </si>
  <si>
    <t>237</t>
  </si>
  <si>
    <t>19.7%</t>
  </si>
  <si>
    <t>232</t>
  </si>
  <si>
    <t>535</t>
  </si>
  <si>
    <t>45</t>
  </si>
  <si>
    <t>8.4%</t>
  </si>
  <si>
    <t>130</t>
  </si>
  <si>
    <t>11</t>
  </si>
  <si>
    <t>(250)</t>
  </si>
  <si>
    <t>1,484</t>
  </si>
  <si>
    <t>108,851</t>
  </si>
  <si>
    <t>8,828</t>
  </si>
  <si>
    <t>1,348</t>
  </si>
  <si>
    <t>15.3%</t>
  </si>
  <si>
    <t>1,159</t>
  </si>
  <si>
    <t>55</t>
  </si>
  <si>
    <t>281</t>
  </si>
  <si>
    <t>1,776</t>
  </si>
  <si>
    <t>354</t>
  </si>
  <si>
    <t>1,074</t>
  </si>
  <si>
    <t>202</t>
  </si>
  <si>
    <t>466</t>
  </si>
  <si>
    <t>9.0%</t>
  </si>
  <si>
    <t>9</t>
  </si>
  <si>
    <t>(267)</t>
  </si>
  <si>
    <t>10.7%</t>
  </si>
  <si>
    <t>10.1%</t>
  </si>
  <si>
    <t>9.7%</t>
  </si>
  <si>
    <t>0.9%</t>
  </si>
  <si>
    <t>1.7%</t>
  </si>
  <si>
    <t>-5.9%</t>
  </si>
  <si>
    <t>12.3%</t>
  </si>
  <si>
    <t>17.3%</t>
  </si>
  <si>
    <t>16.9%</t>
  </si>
  <si>
    <t>14.8%</t>
  </si>
  <si>
    <t>15.8%</t>
  </si>
  <si>
    <t>-6.4%</t>
  </si>
  <si>
    <t>-6.5%</t>
  </si>
  <si>
    <t>10.8%</t>
  </si>
  <si>
    <t>9.5%</t>
  </si>
  <si>
    <t>6.2%</t>
  </si>
  <si>
    <t>-5.7%</t>
  </si>
  <si>
    <t>12.9%</t>
  </si>
  <si>
    <t>17.8%</t>
  </si>
  <si>
    <t>-6.3%</t>
  </si>
  <si>
    <t>6,635</t>
  </si>
  <si>
    <t>12,827</t>
  </si>
  <si>
    <t>4,788</t>
  </si>
  <si>
    <t>24,250</t>
  </si>
  <si>
    <t>5,446</t>
  </si>
  <si>
    <t>8,131</t>
  </si>
  <si>
    <t>10,673</t>
  </si>
  <si>
    <t>44%</t>
  </si>
  <si>
    <t>5,832</t>
  </si>
  <si>
    <t>7,662</t>
  </si>
  <si>
    <t>729</t>
  </si>
  <si>
    <t>6,933</t>
  </si>
  <si>
    <t>2,583</t>
  </si>
  <si>
    <t>747</t>
  </si>
  <si>
    <t>3,384</t>
  </si>
  <si>
    <t>2.0</t>
  </si>
  <si>
    <t>6,884</t>
  </si>
  <si>
    <t>13,759</t>
  </si>
  <si>
    <t>4,861</t>
  </si>
  <si>
    <t>25,504</t>
  </si>
  <si>
    <t>5,299</t>
  </si>
  <si>
    <t>9,154</t>
  </si>
  <si>
    <t>11,051</t>
  </si>
  <si>
    <t>43%</t>
  </si>
  <si>
    <t>6,833</t>
  </si>
  <si>
    <t>8,132</t>
  </si>
  <si>
    <t>7,423</t>
  </si>
  <si>
    <t>2,398</t>
  </si>
  <si>
    <t>3,173</t>
  </si>
  <si>
    <t>2.3</t>
  </si>
  <si>
    <t>Three months ended
September 30</t>
  </si>
  <si>
    <t>Nine months ended
September 30</t>
  </si>
  <si>
    <t>612</t>
  </si>
  <si>
    <t>14.1%</t>
  </si>
  <si>
    <t>(228)</t>
  </si>
  <si>
    <t>(226)</t>
  </si>
  <si>
    <t>386</t>
  </si>
  <si>
    <t>8.9%</t>
  </si>
  <si>
    <t>(77)</t>
  </si>
  <si>
    <t>(56)</t>
  </si>
  <si>
    <t>330</t>
  </si>
  <si>
    <t>(151)</t>
  </si>
  <si>
    <t>393</t>
  </si>
  <si>
    <t>(216)</t>
  </si>
  <si>
    <t>(211)</t>
  </si>
  <si>
    <t>182</t>
  </si>
  <si>
    <t>4.3%</t>
  </si>
  <si>
    <t>(74)</t>
  </si>
  <si>
    <t>41</t>
  </si>
  <si>
    <t>(33)</t>
  </si>
  <si>
    <t>149</t>
  </si>
  <si>
    <t>25</t>
  </si>
  <si>
    <t>1,664</t>
  </si>
  <si>
    <t>12.5%</t>
  </si>
  <si>
    <t>(632)</t>
  </si>
  <si>
    <t>(614)</t>
  </si>
  <si>
    <t>1,050</t>
  </si>
  <si>
    <t>(428)</t>
  </si>
  <si>
    <t>(397)</t>
  </si>
  <si>
    <t>653</t>
  </si>
  <si>
    <t>(329)</t>
  </si>
  <si>
    <t>1,160</t>
  </si>
  <si>
    <t>(670)</t>
  </si>
  <si>
    <t>(658)</t>
  </si>
  <si>
    <t>502</t>
  </si>
  <si>
    <t>(346)</t>
  </si>
  <si>
    <t>(173)</t>
  </si>
  <si>
    <t>329</t>
  </si>
  <si>
    <t>2,775</t>
  </si>
  <si>
    <t>757</t>
  </si>
  <si>
    <t>2,904</t>
  </si>
  <si>
    <t>2,199</t>
  </si>
  <si>
    <t>705</t>
  </si>
  <si>
    <t>211</t>
  </si>
  <si>
    <t>311</t>
  </si>
  <si>
    <t>321</t>
  </si>
  <si>
    <t>302</t>
  </si>
  <si>
    <t>19</t>
  </si>
  <si>
    <t>194</t>
  </si>
  <si>
    <t>142</t>
  </si>
  <si>
    <t>217</t>
  </si>
  <si>
    <t>123</t>
  </si>
  <si>
    <t>8,745</t>
  </si>
  <si>
    <t>2,205</t>
  </si>
  <si>
    <t>9,086</t>
  </si>
  <si>
    <t>6,992</t>
  </si>
  <si>
    <t>2,094</t>
  </si>
  <si>
    <t>629</t>
  </si>
  <si>
    <t>925</t>
  </si>
  <si>
    <t>963</t>
  </si>
  <si>
    <t>903</t>
  </si>
  <si>
    <t>553</t>
  </si>
  <si>
    <t>442</t>
  </si>
  <si>
    <t>111</t>
  </si>
  <si>
    <t>2,850</t>
  </si>
  <si>
    <t>588</t>
  </si>
  <si>
    <t>2,841</t>
  </si>
  <si>
    <t>2,253</t>
  </si>
  <si>
    <t>209</t>
  </si>
  <si>
    <t>300</t>
  </si>
  <si>
    <t>305</t>
  </si>
  <si>
    <t>293</t>
  </si>
  <si>
    <t>12</t>
  </si>
  <si>
    <t>173</t>
  </si>
  <si>
    <t xml:space="preserve"> - </t>
  </si>
  <si>
    <t>210</t>
  </si>
  <si>
    <t>124</t>
  </si>
  <si>
    <t>48</t>
  </si>
  <si>
    <t>8,295</t>
  </si>
  <si>
    <t>1,615</t>
  </si>
  <si>
    <t>8,224</t>
  </si>
  <si>
    <t>6,609</t>
  </si>
  <si>
    <t>604</t>
  </si>
  <si>
    <t>866</t>
  </si>
  <si>
    <t>910</t>
  </si>
  <si>
    <t>874</t>
  </si>
  <si>
    <t>36</t>
  </si>
  <si>
    <t>482</t>
  </si>
  <si>
    <t>592</t>
  </si>
  <si>
    <t>338</t>
  </si>
  <si>
    <t>128</t>
  </si>
  <si>
    <t>-2.6%</t>
  </si>
  <si>
    <t>28.7%</t>
  </si>
  <si>
    <t>-2.4%</t>
  </si>
  <si>
    <t>5.2%</t>
  </si>
  <si>
    <t>3.0%</t>
  </si>
  <si>
    <t>58.2%</t>
  </si>
  <si>
    <t>12.0%</t>
  </si>
  <si>
    <t>-17.9%</t>
  </si>
  <si>
    <t>3.5%</t>
  </si>
  <si>
    <t>-1.0%</t>
  </si>
  <si>
    <t>36.5%</t>
  </si>
  <si>
    <t>5.8%</t>
  </si>
  <si>
    <t>29.7%</t>
  </si>
  <si>
    <t>6.8%</t>
  </si>
  <si>
    <t>3.4%</t>
  </si>
  <si>
    <t>63.5%</t>
  </si>
  <si>
    <t>14.7%</t>
  </si>
  <si>
    <t>-8.3%</t>
  </si>
  <si>
    <t>10.3%</t>
  </si>
  <si>
    <t>14.4%</t>
  </si>
  <si>
    <t>35.4%</t>
  </si>
  <si>
    <t>8.0%</t>
  </si>
  <si>
    <t>3.3%</t>
  </si>
  <si>
    <t>26.2%</t>
  </si>
  <si>
    <t>6.5%</t>
  </si>
  <si>
    <t>4.6%</t>
  </si>
  <si>
    <t>21.3%</t>
  </si>
  <si>
    <t>10.6%</t>
  </si>
  <si>
    <t>5.3%</t>
  </si>
  <si>
    <t>36.3%</t>
  </si>
  <si>
    <t>29.4%</t>
  </si>
  <si>
    <t>6.1%</t>
  </si>
  <si>
    <t>4.0%</t>
  </si>
  <si>
    <t>63.6%</t>
  </si>
  <si>
    <t>-7.6%</t>
  </si>
  <si>
    <t>16.4%</t>
  </si>
  <si>
    <t>25.2%</t>
  </si>
  <si>
    <t>20.0%</t>
  </si>
  <si>
    <t>5.0%</t>
  </si>
  <si>
    <t>-1.1%</t>
  </si>
  <si>
    <t>-12.0%</t>
  </si>
  <si>
    <t>8.7%</t>
  </si>
  <si>
    <t>9.4%</t>
  </si>
  <si>
    <t>6.9%</t>
  </si>
  <si>
    <t>26.3%</t>
  </si>
  <si>
    <t>7.3%</t>
  </si>
  <si>
    <t>3.8%</t>
  </si>
  <si>
    <t>21.9%</t>
  </si>
  <si>
    <t>2.3%</t>
  </si>
  <si>
    <t>-1.3%</t>
  </si>
  <si>
    <t>8.1%</t>
  </si>
  <si>
    <t>-9.5%</t>
  </si>
  <si>
    <t>15.4%</t>
  </si>
  <si>
    <r>
      <t>2.6%</t>
    </r>
    <r>
      <rPr>
        <vertAlign val="superscript"/>
        <sz val="9"/>
        <rFont val="Verdana"/>
        <family val="2"/>
      </rPr>
      <t>2</t>
    </r>
  </si>
  <si>
    <t>2.4%</t>
  </si>
  <si>
    <t>2.6%</t>
  </si>
  <si>
    <r>
      <t>2.9%</t>
    </r>
    <r>
      <rPr>
        <vertAlign val="superscript"/>
        <sz val="9"/>
        <rFont val="Verdana"/>
        <family val="2"/>
      </rPr>
      <t>2</t>
    </r>
  </si>
  <si>
    <r>
      <rPr>
        <vertAlign val="superscript"/>
        <sz val="8"/>
        <rFont val="Verdana"/>
        <family val="2"/>
      </rPr>
      <t>2</t>
    </r>
    <r>
      <rPr>
        <sz val="8"/>
        <rFont val="Verdana"/>
        <family val="2"/>
      </rPr>
      <t xml:space="preserve"> U.S. (excl. Mexico), same market treatment growth North America: 2.4% for the three months and 2.6% for the nine months ended September 30, 2017, respectively</t>
    </r>
  </si>
  <si>
    <t>2,410</t>
  </si>
  <si>
    <t>437</t>
  </si>
  <si>
    <t>46</t>
  </si>
  <si>
    <t>38</t>
  </si>
  <si>
    <t>2,462</t>
  </si>
  <si>
    <t>460</t>
  </si>
  <si>
    <t>401</t>
  </si>
  <si>
    <t>30</t>
  </si>
  <si>
    <t>5.1%</t>
  </si>
  <si>
    <t>26</t>
  </si>
  <si>
    <t>-2.1%</t>
  </si>
  <si>
    <t>-3.9%</t>
  </si>
  <si>
    <t>53.0%</t>
  </si>
  <si>
    <t>47.9%</t>
  </si>
  <si>
    <t>53.5%</t>
  </si>
  <si>
    <t>46.8%</t>
  </si>
  <si>
    <t>7,621</t>
  </si>
  <si>
    <t>1,424</t>
  </si>
  <si>
    <t>1,255</t>
  </si>
  <si>
    <t>54</t>
  </si>
  <si>
    <t>31</t>
  </si>
  <si>
    <t>7,213</t>
  </si>
  <si>
    <t>1,289</t>
  </si>
  <si>
    <t>1,120</t>
  </si>
  <si>
    <t>39</t>
  </si>
  <si>
    <t>-7.7%</t>
  </si>
  <si>
    <t>-19.8%</t>
  </si>
  <si>
    <t>5.5%</t>
  </si>
  <si>
    <t>-7.9%</t>
  </si>
  <si>
    <t>-20.0%</t>
  </si>
  <si>
    <t>441,996</t>
  </si>
  <si>
    <t>2,990</t>
  </si>
  <si>
    <t>5,069,546</t>
  </si>
  <si>
    <t>281,964</t>
  </si>
  <si>
    <t>1,824</t>
  </si>
  <si>
    <t>4,057,022</t>
  </si>
  <si>
    <t>56.8%</t>
  </si>
  <si>
    <t>64.0%</t>
  </si>
  <si>
    <t>25.0%</t>
  </si>
  <si>
    <t>3,714</t>
  </si>
  <si>
    <t>2,363</t>
  </si>
  <si>
    <t>4%</t>
  </si>
  <si>
    <t>5%</t>
  </si>
  <si>
    <t>-1%</t>
  </si>
  <si>
    <t>44</t>
  </si>
  <si>
    <t>17</t>
  </si>
  <si>
    <t>317,792</t>
  </si>
  <si>
    <t>195,027</t>
  </si>
  <si>
    <t>61,983</t>
  </si>
  <si>
    <t>30,151</t>
  </si>
  <si>
    <t>30,631</t>
  </si>
  <si>
    <t>3%</t>
  </si>
  <si>
    <t>2%</t>
  </si>
  <si>
    <t>35,960,897</t>
  </si>
  <si>
    <t>22,188,996</t>
  </si>
  <si>
    <t>6,969,487</t>
  </si>
  <si>
    <t>3,188,080</t>
  </si>
  <si>
    <t>3,614,334</t>
  </si>
  <si>
    <t>6%</t>
  </si>
  <si>
    <t>8%</t>
  </si>
  <si>
    <t>(62)</t>
  </si>
  <si>
    <t>(59)</t>
  </si>
  <si>
    <t>(1)</t>
  </si>
  <si>
    <t>(2)</t>
  </si>
  <si>
    <t>66</t>
  </si>
  <si>
    <t>0</t>
  </si>
  <si>
    <t>(65)</t>
  </si>
  <si>
    <t>(63)</t>
  </si>
  <si>
    <t>(4)</t>
  </si>
  <si>
    <t>(199)</t>
  </si>
  <si>
    <t>(192)</t>
  </si>
  <si>
    <t>(169)</t>
  </si>
  <si>
    <t>(23)</t>
  </si>
  <si>
    <t>(5)</t>
  </si>
  <si>
    <t>222</t>
  </si>
  <si>
    <t>15</t>
  </si>
  <si>
    <t>(274)</t>
  </si>
  <si>
    <t>(484)</t>
  </si>
  <si>
    <t>(195)</t>
  </si>
  <si>
    <t>(189)</t>
  </si>
  <si>
    <t>(20)</t>
  </si>
  <si>
    <t>198</t>
  </si>
  <si>
    <t>(276)</t>
  </si>
  <si>
    <t>(427)</t>
  </si>
  <si>
    <t>Q3 2017</t>
  </si>
  <si>
    <t>Q2 2017</t>
  </si>
  <si>
    <t>85</t>
  </si>
  <si>
    <t>9.9</t>
  </si>
  <si>
    <t>10.1</t>
  </si>
  <si>
    <t>7.5</t>
  </si>
  <si>
    <t>69</t>
  </si>
  <si>
    <t>29</t>
  </si>
  <si>
    <t>93</t>
  </si>
  <si>
    <t>88</t>
  </si>
  <si>
    <t>58</t>
  </si>
  <si>
    <t>70</t>
  </si>
  <si>
    <t>4.9</t>
  </si>
  <si>
    <r>
      <rPr>
        <vertAlign val="superscript"/>
        <sz val="7"/>
        <color theme="1" tint="0.249977111117893"/>
        <rFont val="Verdana"/>
        <family val="2"/>
      </rPr>
      <t>1</t>
    </r>
    <r>
      <rPr>
        <sz val="7"/>
        <color theme="1" tint="0.249977111117893"/>
        <rFont val="Verdana"/>
        <family val="2"/>
      </rPr>
      <t xml:space="preserve"> Outcome data in these regions might be more volatile over time as clinic data will be added</t>
    </r>
  </si>
  <si>
    <r>
      <t xml:space="preserve">2 </t>
    </r>
    <r>
      <rPr>
        <sz val="7"/>
        <color theme="1" tint="0.249977111117893"/>
        <rFont val="Verdana"/>
        <family val="2"/>
      </rPr>
      <t>International standard BCR CRM470</t>
    </r>
  </si>
  <si>
    <r>
      <rPr>
        <vertAlign val="superscript"/>
        <sz val="7"/>
        <color theme="1" tint="0.249977111117893"/>
        <rFont val="Verdana"/>
        <family val="2"/>
      </rPr>
      <t>3</t>
    </r>
    <r>
      <rPr>
        <sz val="7"/>
        <color theme="1" tint="0.249977111117893"/>
        <rFont val="Verdana"/>
        <family val="2"/>
      </rPr>
      <t xml:space="preserve"> Phosphate reported as mg/dl of Phosphorus</t>
    </r>
  </si>
  <si>
    <t>Hemoglobin = 10 - 13 g/dl
(International)</t>
  </si>
  <si>
    <r>
      <t>in % of patients</t>
    </r>
    <r>
      <rPr>
        <vertAlign val="superscript"/>
        <sz val="9"/>
        <color theme="1" tint="0.249977111117893"/>
        <rFont val="Verdana"/>
        <family val="2"/>
      </rPr>
      <t>1</t>
    </r>
  </si>
  <si>
    <r>
      <t>Albumin ≥ 3.5 g/dl</t>
    </r>
    <r>
      <rPr>
        <vertAlign val="superscript"/>
        <sz val="9"/>
        <color theme="1" tint="0.249977111117893"/>
        <rFont val="Verdana"/>
        <family val="2"/>
      </rPr>
      <t>2</t>
    </r>
  </si>
  <si>
    <r>
      <t>Phosphate</t>
    </r>
    <r>
      <rPr>
        <vertAlign val="superscript"/>
        <sz val="9"/>
        <color theme="1" tint="0.249977111117893"/>
        <rFont val="Verdana"/>
        <family val="2"/>
      </rPr>
      <t>3</t>
    </r>
    <r>
      <rPr>
        <sz val="9"/>
        <color theme="1" tint="0.249977111117893"/>
        <rFont val="Verdana"/>
        <family val="2"/>
      </rPr>
      <t xml:space="preserve"> ≤ 5.5 mg/dl</t>
    </r>
  </si>
  <si>
    <t>Hospitalization days, per patient</t>
  </si>
  <si>
    <t>Prevalence of diabetes (in %)</t>
  </si>
  <si>
    <t>Remarks</t>
  </si>
  <si>
    <t>cc = Constant Currency. Changes in revenue, operating income, net income attributable to shareholders of FMC-AG &amp; Co. KGaA and other items include the impact of changes in foreign currency exchange rates. We use the non-IFRS financial measure at Constant Exchange Rates or Constant Currency to show changes in our revenue, operating income, net income attributable to shareholders of FMC-AG &amp; Co. KGaA and other items without giving effect to period-to-period currency fluctuations. Under IFRS, amounts received in local (non-euro) currency are translated into euro at the average exchange rate for the period presented. Once we translate the local currency for the Constant Currency, we then calculate the change, as a percentage, of the current period using the prior period exchange rates versus the prior period. This resulting percentage is a non-IFRS measure referring to a change as a percentage at Constant Currency.</t>
  </si>
  <si>
    <t>We believe that the non-IFRS financial measure Constant Currency is useful to investors, lenders, and other creditors because such information enables them to gauge the impact of currency fluctuations on a company’s revenue, operating income, net income attributable to shareholders of FMC-AG &amp; Co. KGaA and other items from period to period. However, we also believe that the usefulness of data on Constant Currency period-over-period changes is subject to limitations, particularly if the currency effects that are eliminated constitute a significant element of our revenue, operating income, net income attributable to shareholders of FMC-AG &amp; Co. KGaA or other items and significantly impact our performance. We therefore limit our use of Constant Currency period-over-period changes to a measure for the impact of currency fluctuations on the translation of local currency into euro. We do not evaluate our results and performance without considering both Constant Currency period-over-period changes in non-IFRS revenue, operating income, net income attributable to shareholders of FMC-AG &amp; Co. KGaA and other items and changes in revenue, operating income, net income attributable to shareholders of FMC-AG &amp; Co. KGaA and other items prepared in accordance with IFRS. We caution the readers of this report to follow a similar approach by considering data on Constant Currency period-over-period changes only in addition to, and not as a substitute for or superior to, changes in revenue, operating income, net income attributable to shareholders of FMC-AG &amp; Co. KGaA and other items  prepared in accordance with IFRS. We present the growth rate derived from IFRS measures next to the growth rate derived from non-IFRS measures such as revenue, operating income, net income attributable to shareholders of FMC-AG &amp; Co. KGaA and other items. As the reconciliation is inherent in the disclosure, we believe that a separate reconciliation would not provide any additional benefit.</t>
  </si>
  <si>
    <t xml:space="preserve">Remarks </t>
  </si>
  <si>
    <t>page 11</t>
  </si>
  <si>
    <t>Hemoglobin = 10–13 g/dl</t>
  </si>
  <si>
    <t>Dialysis operating income (EBIT)</t>
  </si>
  <si>
    <t>Dialysis operating income (EBIT) excluding special items</t>
  </si>
  <si>
    <t>Care Coordination operating income (EBIT)</t>
  </si>
  <si>
    <t>Care Coordination operating income (EBIT) excluding special items</t>
  </si>
  <si>
    <t>Three months ended September 2017</t>
  </si>
  <si>
    <r>
      <t>Natural Disaster Costs</t>
    </r>
    <r>
      <rPr>
        <vertAlign val="superscript"/>
        <sz val="9"/>
        <rFont val="Verdana"/>
        <family val="2"/>
      </rPr>
      <t>2</t>
    </r>
  </si>
  <si>
    <t>Natural Disaster Costs</t>
  </si>
  <si>
    <t>Three month ended September 30</t>
  </si>
  <si>
    <t>Nine month ended September 30</t>
  </si>
  <si>
    <t>4,339</t>
  </si>
  <si>
    <t>3,535</t>
  </si>
  <si>
    <t>3,118</t>
  </si>
  <si>
    <t>2,907</t>
  </si>
  <si>
    <t>2,202</t>
  </si>
  <si>
    <t>624</t>
  </si>
  <si>
    <t>498</t>
  </si>
  <si>
    <t>451</t>
  </si>
  <si>
    <t>47</t>
  </si>
  <si>
    <t xml:space="preserve"> -</t>
  </si>
  <si>
    <t>319</t>
  </si>
  <si>
    <t>(96)</t>
  </si>
  <si>
    <t>13,259</t>
  </si>
  <si>
    <t>10,854</t>
  </si>
  <si>
    <t>9,619</t>
  </si>
  <si>
    <t>8,990</t>
  </si>
  <si>
    <t>6,896</t>
  </si>
  <si>
    <t>(88)</t>
  </si>
  <si>
    <t>1,767</t>
  </si>
  <si>
    <t>(95)</t>
  </si>
  <si>
    <t>1,395</t>
  </si>
  <si>
    <t>1,340</t>
  </si>
  <si>
    <t>(243)</t>
  </si>
  <si>
    <t>(52)</t>
  </si>
  <si>
    <t>842</t>
  </si>
  <si>
    <r>
      <rPr>
        <vertAlign val="superscript"/>
        <sz val="8"/>
        <rFont val="Verdana"/>
        <family val="2"/>
      </rPr>
      <t xml:space="preserve">2  </t>
    </r>
    <r>
      <rPr>
        <sz val="8"/>
        <rFont val="Verdana"/>
        <family val="2"/>
      </rPr>
      <t>Natural Disaster Costs = three hurricanes and an earthquake</t>
    </r>
  </si>
  <si>
    <r>
      <rPr>
        <vertAlign val="superscript"/>
        <sz val="8"/>
        <rFont val="Verdana"/>
        <family val="2"/>
      </rPr>
      <t>3</t>
    </r>
    <r>
      <rPr>
        <sz val="8"/>
        <rFont val="Verdana"/>
        <family val="2"/>
      </rPr>
      <t xml:space="preserve"> attributable to shareholders of FMC AG &amp; Co. KGaA</t>
    </r>
  </si>
  <si>
    <r>
      <rPr>
        <vertAlign val="superscript"/>
        <sz val="8"/>
        <rFont val="Verdana"/>
        <family val="2"/>
      </rPr>
      <t>1</t>
    </r>
    <r>
      <rPr>
        <sz val="8"/>
        <rFont val="Verdana"/>
        <family val="2"/>
      </rPr>
      <t xml:space="preserve"> VA Agreement = Agreement with the United States Departments of Veterans Affairs and Justice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</si>
</sst>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_(* #,##0_);_(* \(#,##0\);_(* &quot;-&quot;_);_(@_)"/>
    <numFmt numFmtId="165" formatCode="_(* #,##0.00_);_(* \(#,##0.00\);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0;\(#,##0\)"/>
    <numFmt numFmtId="171" formatCode="#,##0.000"/>
    <numFmt numFmtId="172" formatCode="0.000"/>
    <numFmt numFmtId="173" formatCode="0.0%"/>
    <numFmt numFmtId="174" formatCode="_(* #,##0_);_(* \(#,##0\);_(* &quot;-&quot;??_);_(@_)"/>
    <numFmt numFmtId="175" formatCode="0_)"/>
    <numFmt numFmtId="176" formatCode="_-* #,##0_-;\-* #,##0_-;_-* &quot;-&quot;_-;_-@_-"/>
    <numFmt numFmtId="177" formatCode="_-* #,##0.00_-;\-* #,##0.00_-;_-* &quot;-&quot;??_-;_-@_-"/>
    <numFmt numFmtId="178" formatCode="0.0000000"/>
    <numFmt numFmtId="179" formatCode="#,##0;\-#,##0;&quot;-&quot;"/>
    <numFmt numFmtId="180" formatCode="#,##0.00;\-#,##0.00;&quot;-&quot;"/>
    <numFmt numFmtId="181" formatCode="#,##0%;\-#,##0%;&quot;- &quot;"/>
    <numFmt numFmtId="182" formatCode="#,##0.0%;\-#,##0.0%;&quot;- &quot;"/>
    <numFmt numFmtId="183" formatCode="#,##0.00%;\-#,##0.00%;&quot;- &quot;"/>
    <numFmt numFmtId="184" formatCode="#,##0.0;\-#,##0.0;&quot;-&quot;"/>
    <numFmt numFmtId="185" formatCode="\ \ @"/>
    <numFmt numFmtId="186" formatCode="\ \ \ \ @"/>
    <numFmt numFmtId="187" formatCode="[Blue]0%"/>
    <numFmt numFmtId="188" formatCode="&quot;€&quot;#,##0.00\ \ "/>
    <numFmt numFmtId="189" formatCode="#,##0\ ;\(#,##0\)\ \ \ "/>
    <numFmt numFmtId="190" formatCode="#,##0.0"/>
    <numFmt numFmtId="191" formatCode="#,##0.00&quot; &quot;"/>
    <numFmt numFmtId="192" formatCode="_([$€]* #,##0.00_);_([$€]* \(#,##0.00\);_([$€]* &quot;-&quot;??_);_(@_)"/>
    <numFmt numFmtId="193" formatCode="_-* #,##0.00\ [$€]_-;\-* #,##0.00\ [$€]_-;_-* &quot;-&quot;??\ [$€]_-;_-@_-"/>
    <numFmt numFmtId="194" formatCode="#,##0.00\ &quot;DM&quot;;[Red]\-#,##0.00\ &quot;DM&quot;"/>
    <numFmt numFmtId="195" formatCode="_-* #,##0\ &quot;Ft&quot;_-;\-* #,##0\ &quot;Ft&quot;_-;_-* &quot;-&quot;\ &quot;Ft&quot;_-;_-@_-"/>
    <numFmt numFmtId="196" formatCode="_-* #,##0.00\ &quot;Ft&quot;_-;\-* #,##0.00\ &quot;Ft&quot;_-;_-* &quot;-&quot;??\ &quot;Ft&quot;_-;_-@_-"/>
    <numFmt numFmtId="197" formatCode="0%;\(0%\)"/>
    <numFmt numFmtId="198" formatCode="#,##0.00\ &quot;EEK&quot;"/>
    <numFmt numFmtId="199" formatCode="_-&quot;L.&quot;\ * #,##0_-;\-&quot;L.&quot;\ * #,##0_-;_-&quot;L.&quot;\ * &quot;-&quot;_-;_-@_-"/>
    <numFmt numFmtId="200" formatCode="_-&quot;L.&quot;\ * #,##0.00_-;\-&quot;L.&quot;\ * #,##0.00_-;_-&quot;L.&quot;\ * &quot;-&quot;??_-;_-@_-"/>
    <numFmt numFmtId="201" formatCode="_(* #,###\-_);_(* \(#,##0\);_(* &quot;-&quot;_);_(@_)"/>
  </numFmts>
  <fonts count="164" x14ac:knownFonts="1">
    <font>
      <sz val="10"/>
      <name val="Arial"/>
    </font>
    <font>
      <b/>
      <sz val="10"/>
      <name val="Arial"/>
      <family val="2"/>
    </font>
    <font>
      <b/>
      <sz val="10"/>
      <color indexed="9"/>
      <name val="Arial"/>
      <family val="2"/>
    </font>
    <font>
      <sz val="10"/>
      <color indexed="8"/>
      <name val="Arial"/>
      <family val="2"/>
    </font>
    <font>
      <sz val="10"/>
      <name val="Arial"/>
      <family val="2"/>
    </font>
    <font>
      <sz val="10"/>
      <name val="Arial"/>
      <family val="2"/>
    </font>
    <font>
      <sz val="10"/>
      <name val="MS Sans Serif"/>
      <family val="2"/>
    </font>
    <font>
      <sz val="8"/>
      <name val="Arial"/>
      <family val="2"/>
    </font>
    <font>
      <sz val="12"/>
      <name val="Arial"/>
      <family val="2"/>
    </font>
    <font>
      <sz val="10"/>
      <color indexed="12"/>
      <name val="Arial"/>
      <family val="2"/>
    </font>
    <font>
      <u/>
      <sz val="10"/>
      <color indexed="14"/>
      <name val="MS Sans Serif"/>
      <family val="2"/>
    </font>
    <font>
      <b/>
      <sz val="12"/>
      <name val="Arial"/>
      <family val="2"/>
    </font>
    <font>
      <b/>
      <sz val="16"/>
      <color indexed="9"/>
      <name val="Arial"/>
      <family val="2"/>
    </font>
    <font>
      <u/>
      <sz val="8.4"/>
      <color indexed="12"/>
      <name val="Arial"/>
      <family val="2"/>
    </font>
    <font>
      <b/>
      <sz val="9"/>
      <color indexed="9"/>
      <name val="Arial"/>
      <family val="2"/>
    </font>
    <font>
      <sz val="10"/>
      <color indexed="14"/>
      <name val="Arial"/>
      <family val="2"/>
    </font>
    <font>
      <sz val="12"/>
      <name val="Helv"/>
    </font>
    <font>
      <sz val="12"/>
      <name val="Arial"/>
      <family val="2"/>
    </font>
    <font>
      <b/>
      <sz val="11"/>
      <name val="Arial"/>
      <family val="2"/>
    </font>
    <font>
      <sz val="10"/>
      <color indexed="10"/>
      <name val="Arial"/>
      <family val="2"/>
    </font>
    <font>
      <b/>
      <sz val="10"/>
      <name val="MS Sans Serif"/>
      <family val="2"/>
    </font>
    <font>
      <sz val="8"/>
      <color indexed="10"/>
      <name val="Arial Narrow"/>
      <family val="2"/>
    </font>
    <font>
      <b/>
      <u/>
      <sz val="10"/>
      <name val="Arial"/>
      <family val="2"/>
    </font>
    <font>
      <b/>
      <sz val="10"/>
      <name val="Arial"/>
      <family val="2"/>
    </font>
    <font>
      <sz val="9"/>
      <name val="Verdana"/>
      <family val="2"/>
    </font>
    <font>
      <b/>
      <sz val="9"/>
      <name val="Verdana"/>
      <family val="2"/>
    </font>
    <font>
      <sz val="9"/>
      <color rgb="FFFF0000"/>
      <name val="Verdana"/>
      <family val="2"/>
    </font>
    <font>
      <b/>
      <sz val="9"/>
      <color rgb="FFFF0000"/>
      <name val="Verdana"/>
      <family val="2"/>
    </font>
    <font>
      <b/>
      <sz val="8"/>
      <color indexed="81"/>
      <name val="Tahoma"/>
      <family val="2"/>
    </font>
    <font>
      <sz val="8"/>
      <color indexed="81"/>
      <name val="Tahoma"/>
      <family val="2"/>
    </font>
    <font>
      <sz val="9"/>
      <color theme="1" tint="0.249977111117893"/>
      <name val="Verdana"/>
      <family val="2"/>
    </font>
    <font>
      <b/>
      <sz val="9"/>
      <color theme="1" tint="0.249977111117893"/>
      <name val="Verdana"/>
      <family val="2"/>
    </font>
    <font>
      <b/>
      <sz val="9"/>
      <color rgb="FF0038A9"/>
      <name val="Verdana"/>
      <family val="2"/>
    </font>
    <font>
      <sz val="9"/>
      <color rgb="FF0038A9"/>
      <name val="Verdana"/>
      <family val="2"/>
    </font>
    <font>
      <sz val="10"/>
      <color theme="1" tint="0.249977111117893"/>
      <name val="Arial"/>
      <family val="2"/>
    </font>
    <font>
      <vertAlign val="superscript"/>
      <sz val="9"/>
      <color theme="1" tint="0.249977111117893"/>
      <name val="Verdana"/>
      <family val="2"/>
    </font>
    <font>
      <vertAlign val="superscript"/>
      <sz val="8"/>
      <color theme="1" tint="0.249977111117893"/>
      <name val="Verdana"/>
      <family val="2"/>
    </font>
    <font>
      <sz val="8"/>
      <color theme="1" tint="0.249977111117893"/>
      <name val="Verdana"/>
      <family val="2"/>
    </font>
    <font>
      <b/>
      <sz val="10"/>
      <color theme="1" tint="0.249977111117893"/>
      <name val="Arial"/>
      <family val="2"/>
    </font>
    <font>
      <i/>
      <sz val="9"/>
      <color theme="1" tint="0.249977111117893"/>
      <name val="Verdana"/>
      <family val="2"/>
    </font>
    <font>
      <b/>
      <vertAlign val="superscript"/>
      <sz val="9"/>
      <color theme="1" tint="0.249977111117893"/>
      <name val="Verdana"/>
      <family val="2"/>
    </font>
    <font>
      <sz val="11"/>
      <name val="Arial"/>
      <family val="2"/>
    </font>
    <font>
      <sz val="11"/>
      <color theme="1"/>
      <name val="Arial"/>
      <family val="2"/>
    </font>
    <font>
      <sz val="10"/>
      <color indexed="8"/>
      <name val="Verdana"/>
      <family val="2"/>
    </font>
    <font>
      <sz val="11"/>
      <color indexed="8"/>
      <name val="Calibri"/>
      <family val="2"/>
    </font>
    <font>
      <sz val="10"/>
      <color indexed="9"/>
      <name val="Verdana"/>
      <family val="2"/>
    </font>
    <font>
      <sz val="11"/>
      <color indexed="9"/>
      <name val="Calibri"/>
      <family val="2"/>
    </font>
    <font>
      <b/>
      <sz val="11"/>
      <color indexed="63"/>
      <name val="Calibri"/>
      <family val="2"/>
    </font>
    <font>
      <b/>
      <sz val="10"/>
      <color indexed="63"/>
      <name val="Verdana"/>
      <family val="2"/>
    </font>
    <font>
      <sz val="11"/>
      <color indexed="16"/>
      <name val="Calibri"/>
      <family val="2"/>
    </font>
    <font>
      <sz val="11"/>
      <color indexed="20"/>
      <name val="Calibri"/>
      <family val="2"/>
    </font>
    <font>
      <b/>
      <sz val="11"/>
      <color indexed="52"/>
      <name val="Calibri"/>
      <family val="2"/>
    </font>
    <font>
      <b/>
      <sz val="10"/>
      <color indexed="53"/>
      <name val="Verdana"/>
      <family val="2"/>
    </font>
    <font>
      <b/>
      <sz val="11"/>
      <color indexed="17"/>
      <name val="Calibri"/>
      <family val="2"/>
    </font>
    <font>
      <sz val="11"/>
      <color indexed="17"/>
      <name val="Calibri"/>
      <family val="2"/>
    </font>
    <font>
      <b/>
      <sz val="11"/>
      <color indexed="53"/>
      <name val="Calibri"/>
      <family val="2"/>
    </font>
    <font>
      <b/>
      <sz val="11"/>
      <color indexed="9"/>
      <name val="Calibri"/>
      <family val="2"/>
    </font>
    <font>
      <sz val="11"/>
      <color indexed="52"/>
      <name val="Calibri"/>
      <family val="2"/>
    </font>
    <font>
      <sz val="11"/>
      <color indexed="62"/>
      <name val="Calibri"/>
      <family val="2"/>
    </font>
    <font>
      <sz val="10"/>
      <color indexed="62"/>
      <name val="Verdana"/>
      <family val="2"/>
    </font>
    <font>
      <sz val="11"/>
      <color indexed="48"/>
      <name val="Calibri"/>
      <family val="2"/>
    </font>
    <font>
      <b/>
      <sz val="11"/>
      <color indexed="8"/>
      <name val="Calibri"/>
      <family val="2"/>
    </font>
    <font>
      <b/>
      <sz val="11"/>
      <color indexed="56"/>
      <name val="Calibri"/>
      <family val="2"/>
    </font>
    <font>
      <b/>
      <sz val="10"/>
      <color indexed="8"/>
      <name val="Verdana"/>
      <family val="2"/>
    </font>
    <font>
      <i/>
      <sz val="11"/>
      <color indexed="23"/>
      <name val="Calibri"/>
      <family val="2"/>
    </font>
    <font>
      <i/>
      <sz val="10"/>
      <color indexed="23"/>
      <name val="Verdana"/>
      <family val="2"/>
    </font>
    <font>
      <u/>
      <sz val="10"/>
      <color indexed="20"/>
      <name val="Arial"/>
      <family val="2"/>
    </font>
    <font>
      <u/>
      <sz val="7.5"/>
      <color indexed="36"/>
      <name val="Arial"/>
      <family val="2"/>
    </font>
    <font>
      <sz val="10"/>
      <color indexed="17"/>
      <name val="Verdan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60"/>
      <name val="Calibri"/>
      <family val="2"/>
    </font>
    <font>
      <sz val="10"/>
      <name val="Arial CE"/>
      <charset val="238"/>
    </font>
    <font>
      <sz val="10"/>
      <color indexed="8"/>
      <name val="MS Sans Serif"/>
      <family val="2"/>
    </font>
    <font>
      <sz val="11"/>
      <color indexed="35"/>
      <name val="Calibri"/>
      <family val="2"/>
    </font>
    <font>
      <b/>
      <sz val="10"/>
      <color indexed="8"/>
      <name val="Arial"/>
      <family val="2"/>
    </font>
    <font>
      <b/>
      <sz val="10"/>
      <color indexed="39"/>
      <name val="Arial"/>
      <family val="2"/>
    </font>
    <font>
      <b/>
      <i/>
      <sz val="12"/>
      <color indexed="8"/>
      <name val="Arial"/>
      <family val="2"/>
    </font>
    <font>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i/>
      <sz val="12"/>
      <color indexed="8"/>
      <name val="Arial"/>
      <family val="2"/>
    </font>
    <font>
      <sz val="19"/>
      <color indexed="48"/>
      <name val="Arial"/>
      <family val="2"/>
    </font>
    <font>
      <sz val="19"/>
      <color indexed="63"/>
      <name val="Arial"/>
      <family val="2"/>
    </font>
    <font>
      <b/>
      <sz val="16"/>
      <color indexed="23"/>
      <name val="Arial"/>
      <family val="2"/>
    </font>
    <font>
      <sz val="19"/>
      <name val="Arial"/>
      <family val="2"/>
    </font>
    <font>
      <sz val="8"/>
      <color indexed="14"/>
      <name val="Arial"/>
      <family val="2"/>
    </font>
    <font>
      <sz val="10"/>
      <color indexed="20"/>
      <name val="Verdana"/>
      <family val="2"/>
    </font>
    <font>
      <sz val="11"/>
      <color indexed="37"/>
      <name val="Calibri"/>
      <family val="2"/>
    </font>
    <font>
      <b/>
      <sz val="18"/>
      <color indexed="62"/>
      <name val="Cambria"/>
      <family val="2"/>
    </font>
    <font>
      <sz val="12"/>
      <name val="Symbol"/>
      <family val="1"/>
      <charset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5"/>
      <color indexed="62"/>
      <name val="Verdana"/>
      <family val="2"/>
    </font>
    <font>
      <b/>
      <sz val="13"/>
      <color indexed="62"/>
      <name val="Verdana"/>
      <family val="2"/>
    </font>
    <font>
      <b/>
      <sz val="11"/>
      <color indexed="62"/>
      <name val="Verdana"/>
      <family val="2"/>
    </font>
    <font>
      <sz val="10"/>
      <name val="Courier"/>
      <family val="3"/>
    </font>
    <font>
      <sz val="10"/>
      <color indexed="53"/>
      <name val="Verdana"/>
      <family val="2"/>
    </font>
    <font>
      <sz val="10"/>
      <color indexed="10"/>
      <name val="Verdana"/>
      <family val="2"/>
    </font>
    <font>
      <sz val="11"/>
      <color indexed="14"/>
      <name val="Calibri"/>
      <family val="2"/>
    </font>
    <font>
      <b/>
      <sz val="10"/>
      <color indexed="9"/>
      <name val="Verdana"/>
      <family val="2"/>
    </font>
    <font>
      <b/>
      <sz val="9"/>
      <color theme="1" tint="0.249977111117893"/>
      <name val="Verdana"/>
      <family val="2"/>
    </font>
    <font>
      <b/>
      <sz val="9"/>
      <color rgb="FF0038A9"/>
      <name val="Verdana"/>
      <family val="2"/>
    </font>
    <font>
      <sz val="9"/>
      <color rgb="FF00B050"/>
      <name val="Verdana"/>
      <family val="2"/>
    </font>
    <font>
      <b/>
      <sz val="9"/>
      <color rgb="FF00B050"/>
      <name val="Verdana"/>
      <family val="2"/>
    </font>
    <font>
      <sz val="10"/>
      <color rgb="FFFF0000"/>
      <name val="Arial"/>
      <family val="2"/>
    </font>
    <font>
      <sz val="9"/>
      <color rgb="FF0038A9"/>
      <name val="Verdana"/>
      <family val="2"/>
    </font>
    <font>
      <b/>
      <sz val="9"/>
      <color rgb="FF0038A9"/>
      <name val="Verdana"/>
      <family val="2"/>
    </font>
    <font>
      <sz val="9"/>
      <color theme="1" tint="0.249977111117893"/>
      <name val="Verdana"/>
      <family val="2"/>
    </font>
    <font>
      <sz val="9"/>
      <color rgb="FF404040"/>
      <name val="Verdana"/>
      <family val="2"/>
    </font>
    <font>
      <sz val="9"/>
      <color rgb="FF404040"/>
      <name val="Calibri"/>
      <family val="2"/>
    </font>
    <font>
      <b/>
      <sz val="9"/>
      <color theme="1"/>
      <name val="Verdana"/>
      <family val="2"/>
    </font>
    <font>
      <vertAlign val="superscript"/>
      <sz val="9"/>
      <name val="Verdana"/>
      <family val="2"/>
    </font>
    <font>
      <sz val="8"/>
      <name val="Verdana"/>
      <family val="2"/>
    </font>
    <font>
      <b/>
      <sz val="9"/>
      <color rgb="FF404040"/>
      <name val="Verdana"/>
      <family val="2"/>
    </font>
    <font>
      <vertAlign val="superscript"/>
      <sz val="8"/>
      <name val="Verdana"/>
      <family val="2"/>
    </font>
    <font>
      <b/>
      <vertAlign val="superscript"/>
      <sz val="9"/>
      <name val="Verdana"/>
      <family val="2"/>
    </font>
    <font>
      <sz val="10"/>
      <name val="Times New Roman"/>
      <family val="1"/>
    </font>
    <font>
      <i/>
      <sz val="10"/>
      <name val="Times New Roman"/>
      <family val="1"/>
    </font>
    <font>
      <sz val="10"/>
      <name val="Vani"/>
      <family val="2"/>
    </font>
    <font>
      <b/>
      <sz val="18"/>
      <color rgb="FF404040"/>
      <name val="Verdana"/>
      <family val="2"/>
    </font>
    <font>
      <b/>
      <sz val="11"/>
      <color rgb="FF0038A9"/>
      <name val="Verdana"/>
      <family val="2"/>
    </font>
    <font>
      <sz val="12"/>
      <color rgb="FF0038A9"/>
      <name val="Verdana"/>
      <family val="2"/>
    </font>
    <font>
      <b/>
      <sz val="10"/>
      <color theme="1" tint="0.34998626667073579"/>
      <name val="Verdana"/>
      <family val="2"/>
    </font>
    <font>
      <sz val="10"/>
      <color rgb="FF404040"/>
      <name val="Verdana"/>
      <family val="2"/>
    </font>
    <font>
      <b/>
      <sz val="10"/>
      <color rgb="FF0038A9"/>
      <name val="Verdana"/>
      <family val="2"/>
    </font>
    <font>
      <b/>
      <i/>
      <u/>
      <sz val="11"/>
      <color rgb="FF0038A9"/>
      <name val="Verdana"/>
      <family val="2"/>
    </font>
    <font>
      <b/>
      <u/>
      <sz val="10"/>
      <color rgb="FF0038A9"/>
      <name val="Verdana"/>
      <family val="2"/>
    </font>
    <font>
      <sz val="8"/>
      <color rgb="FF595959"/>
      <name val="Verdana"/>
      <family val="2"/>
    </font>
    <font>
      <i/>
      <sz val="8"/>
      <color rgb="FF404040"/>
      <name val="Verdana"/>
      <family val="2"/>
    </font>
    <font>
      <sz val="8"/>
      <color rgb="FF404040"/>
      <name val="Verdana"/>
      <family val="2"/>
    </font>
    <font>
      <sz val="8"/>
      <color rgb="FF0038A9"/>
      <name val="Verdana"/>
      <family val="2"/>
    </font>
    <font>
      <sz val="11"/>
      <name val="Verdana"/>
      <family val="2"/>
    </font>
    <font>
      <sz val="11"/>
      <color rgb="FFFF0000"/>
      <name val="Verdana"/>
      <family val="2"/>
    </font>
    <font>
      <b/>
      <sz val="11"/>
      <color rgb="FF404040"/>
      <name val="Verdana"/>
      <family val="2"/>
    </font>
    <font>
      <vertAlign val="superscript"/>
      <sz val="9"/>
      <color rgb="FF404040"/>
      <name val="Verdana"/>
      <family val="2"/>
    </font>
    <font>
      <b/>
      <sz val="11"/>
      <color theme="1" tint="0.249977111117893"/>
      <name val="Verdana"/>
      <family val="2"/>
    </font>
    <font>
      <sz val="10"/>
      <color rgb="FF0038A9"/>
      <name val="Arial"/>
      <family val="2"/>
    </font>
    <font>
      <i/>
      <sz val="9"/>
      <color rgb="FFFF0000"/>
      <name val="Verdana"/>
      <family val="2"/>
    </font>
    <font>
      <i/>
      <sz val="9"/>
      <name val="Verdana"/>
      <family val="2"/>
    </font>
    <font>
      <b/>
      <i/>
      <sz val="9"/>
      <name val="Verdana"/>
      <family val="2"/>
    </font>
    <font>
      <sz val="9"/>
      <color theme="1" tint="0.249977111117893"/>
      <name val="Verdana"/>
      <family val="2"/>
    </font>
    <font>
      <b/>
      <vertAlign val="superscript"/>
      <sz val="9"/>
      <color theme="1"/>
      <name val="Verdana"/>
      <family val="2"/>
    </font>
    <font>
      <b/>
      <sz val="9"/>
      <color theme="1" tint="0.249977111117893"/>
      <name val="Verdana"/>
      <family val="2"/>
    </font>
    <font>
      <sz val="9"/>
      <name val="Verdana"/>
      <family val="2"/>
    </font>
    <font>
      <sz val="10"/>
      <color rgb="FFFF0000"/>
      <name val="Arial"/>
      <family val="2"/>
    </font>
    <font>
      <b/>
      <sz val="9"/>
      <color theme="1" tint="0.249977111117893"/>
      <name val="Verdana"/>
      <family val="2"/>
    </font>
    <font>
      <b/>
      <sz val="9"/>
      <color theme="1" tint="0.249977111117893"/>
      <name val="Verdana"/>
      <family val="2"/>
    </font>
    <font>
      <b/>
      <sz val="9"/>
      <color rgb="FF0038A9"/>
      <name val="Verdana"/>
      <family val="2"/>
    </font>
    <font>
      <b/>
      <i/>
      <vertAlign val="superscript"/>
      <sz val="9"/>
      <name val="Verdana"/>
      <family val="2"/>
    </font>
    <font>
      <sz val="7"/>
      <color theme="1" tint="0.249977111117893"/>
      <name val="Verdana"/>
      <family val="2"/>
    </font>
    <font>
      <vertAlign val="superscript"/>
      <sz val="7"/>
      <color theme="1" tint="0.249977111117893"/>
      <name val="Verdana"/>
      <family val="2"/>
    </font>
    <font>
      <sz val="10"/>
      <color theme="1" tint="0.249977111117893"/>
      <name val="Verdana"/>
      <family val="2"/>
    </font>
    <font>
      <b/>
      <sz val="11"/>
      <name val="Verdana"/>
      <family val="2"/>
    </font>
    <font>
      <b/>
      <sz val="9"/>
      <color theme="1" tint="0.249977111117893"/>
      <name val="Verdana"/>
      <family val="2"/>
    </font>
    <font>
      <sz val="8"/>
      <color rgb="FFFF0000"/>
      <name val="Verdana"/>
      <family val="2"/>
    </font>
    <font>
      <b/>
      <sz val="8"/>
      <name val="Verdana"/>
      <family val="2"/>
    </font>
  </fonts>
  <fills count="106">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55"/>
      </patternFill>
    </fill>
    <fill>
      <patternFill patternType="solid">
        <fgColor indexed="4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25"/>
        <bgColor indexed="25"/>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indexed="54"/>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62"/>
      </patternFill>
    </fill>
    <fill>
      <patternFill patternType="solid">
        <fgColor indexed="57"/>
        <bgColor indexed="57"/>
      </patternFill>
    </fill>
    <fill>
      <patternFill patternType="solid">
        <fgColor indexed="18"/>
        <bgColor indexed="18"/>
      </patternFill>
    </fill>
    <fill>
      <patternFill patternType="solid">
        <fgColor indexed="53"/>
      </patternFill>
    </fill>
    <fill>
      <patternFill patternType="solid">
        <fgColor indexed="53"/>
        <bgColor indexed="53"/>
      </patternFill>
    </fill>
    <fill>
      <patternFill patternType="solid">
        <fgColor indexed="35"/>
        <bgColor indexed="35"/>
      </patternFill>
    </fill>
    <fill>
      <patternFill patternType="solid"/>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6"/>
      </patternFill>
    </fill>
    <fill>
      <patternFill patternType="solid">
        <fgColor indexed="31"/>
        <bgColor indexed="64"/>
      </patternFill>
    </fill>
    <fill>
      <patternFill patternType="solid">
        <fgColor indexed="18"/>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48"/>
        <bgColor indexed="58"/>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
      <patternFill patternType="solid">
        <fgColor indexed="41"/>
        <bgColor indexed="64"/>
      </patternFill>
    </fill>
    <fill>
      <patternFill patternType="solid">
        <fgColor indexed="9"/>
      </patternFill>
    </fill>
    <fill>
      <patternFill patternType="solid">
        <fgColor indexed="43"/>
        <bgColor indexed="41"/>
      </patternFill>
    </fill>
    <fill>
      <patternFill patternType="solid">
        <fgColor indexed="9"/>
        <bgColor indexed="64"/>
      </patternFill>
    </fill>
    <fill>
      <patternFill patternType="solid">
        <fgColor indexed="47"/>
        <bgColor indexed="18"/>
      </patternFill>
    </fill>
    <fill>
      <patternFill patternType="solid">
        <fgColor indexed="15"/>
      </patternFill>
    </fill>
    <fill>
      <patternFill patternType="solid">
        <fgColor indexed="8"/>
      </patternFill>
    </fill>
    <fill>
      <patternFill patternType="solid">
        <fgColor indexed="20"/>
      </patternFill>
    </fill>
    <fill>
      <patternFill patternType="solid">
        <fgColor indexed="60"/>
      </patternFill>
    </fill>
    <fill>
      <patternFill patternType="solid">
        <fgColor theme="0" tint="-0.14999847407452621"/>
        <bgColor theme="0" tint="-0.14999847407452621"/>
      </patternFill>
    </fill>
    <fill>
      <patternFill patternType="solid">
        <fgColor theme="6" tint="0.79998168889431442"/>
        <bgColor indexed="64"/>
      </patternFill>
    </fill>
    <fill>
      <patternFill patternType="solid">
        <fgColor theme="6" tint="0.59999389629810485"/>
        <bgColor indexed="64"/>
      </patternFill>
    </fill>
    <fill>
      <patternFill patternType="solid">
        <fgColor rgb="FF404040"/>
        <bgColor indexed="64"/>
      </patternFill>
    </fill>
    <fill>
      <patternFill patternType="solid">
        <fgColor theme="0"/>
        <bgColor indexed="64"/>
      </patternFill>
    </fill>
  </fills>
  <borders count="4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24"/>
      </bottom>
      <diagonal/>
    </border>
    <border>
      <left/>
      <right/>
      <top/>
      <bottom style="medium">
        <color indexed="55"/>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thin">
        <color indexed="48"/>
      </right>
      <top style="thin">
        <color indexed="5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bottom style="thick">
        <color indexed="62"/>
      </bottom>
      <diagonal/>
    </border>
    <border>
      <left/>
      <right/>
      <top/>
      <bottom style="medium">
        <color indexed="30"/>
      </bottom>
      <diagonal/>
    </border>
    <border>
      <left/>
      <right/>
      <top/>
      <bottom style="thick">
        <color indexed="58"/>
      </bottom>
      <diagonal/>
    </border>
    <border>
      <left/>
      <right/>
      <top/>
      <bottom style="medium">
        <color indexed="58"/>
      </bottom>
      <diagonal/>
    </border>
    <border>
      <left/>
      <right/>
      <top/>
      <bottom style="double">
        <color indexed="17"/>
      </bottom>
      <diagonal/>
    </border>
    <border>
      <left/>
      <right/>
      <top style="thin">
        <color theme="1"/>
      </top>
      <bottom/>
      <diagonal/>
    </border>
    <border>
      <left/>
      <right/>
      <top/>
      <bottom style="thin">
        <color theme="1"/>
      </bottom>
      <diagonal/>
    </border>
  </borders>
  <cellStyleXfs count="1341">
    <xf numFmtId="0" fontId="0" fillId="0" borderId="0"/>
    <xf numFmtId="1" fontId="2" fillId="2" borderId="1">
      <alignment horizontal="center"/>
    </xf>
    <xf numFmtId="179" fontId="3" fillId="0" borderId="0" applyFill="0" applyBorder="0" applyAlignment="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79" fontId="3" fillId="0" borderId="0" applyFill="0" applyBorder="0" applyAlignment="0"/>
    <xf numFmtId="184" fontId="3" fillId="0" borderId="0" applyFill="0" applyBorder="0" applyAlignment="0"/>
    <xf numFmtId="180" fontId="3" fillId="0" borderId="0" applyFill="0" applyBorder="0" applyAlignment="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9" fontId="5" fillId="0" borderId="0" applyFont="0" applyFill="0" applyBorder="0" applyAlignment="0" applyProtection="0"/>
    <xf numFmtId="180" fontId="5" fillId="0" borderId="0" applyFont="0" applyFill="0" applyBorder="0" applyAlignment="0" applyProtection="0"/>
    <xf numFmtId="14" fontId="3" fillId="0" borderId="0" applyFill="0" applyBorder="0" applyAlignment="0"/>
    <xf numFmtId="179" fontId="9" fillId="0" borderId="0" applyFill="0" applyBorder="0" applyAlignment="0"/>
    <xf numFmtId="180" fontId="9" fillId="0" borderId="0" applyFill="0" applyBorder="0" applyAlignment="0"/>
    <xf numFmtId="179" fontId="9" fillId="0" borderId="0" applyFill="0" applyBorder="0" applyAlignment="0"/>
    <xf numFmtId="184" fontId="9" fillId="0" borderId="0" applyFill="0" applyBorder="0" applyAlignment="0"/>
    <xf numFmtId="180" fontId="9" fillId="0" borderId="0" applyFill="0" applyBorder="0" applyAlignment="0"/>
    <xf numFmtId="175" fontId="4" fillId="0" borderId="0" applyFont="0" applyFill="0" applyBorder="0" applyAlignment="0" applyProtection="0"/>
    <xf numFmtId="0" fontId="10" fillId="0" borderId="0" applyNumberFormat="0" applyFill="0" applyBorder="0" applyAlignment="0" applyProtection="0"/>
    <xf numFmtId="38" fontId="7" fillId="3" borderId="0" applyNumberFormat="0" applyBorder="0" applyAlignment="0" applyProtection="0"/>
    <xf numFmtId="0" fontId="11" fillId="0" borderId="2" applyNumberFormat="0" applyAlignment="0" applyProtection="0">
      <alignment horizontal="left" vertical="center"/>
    </xf>
    <xf numFmtId="0" fontId="11" fillId="0" borderId="1">
      <alignment horizontal="left" vertical="center"/>
    </xf>
    <xf numFmtId="1" fontId="12" fillId="2" borderId="0" applyNumberFormat="0">
      <alignment horizontal="left"/>
    </xf>
    <xf numFmtId="0" fontId="13" fillId="0" borderId="0" applyNumberFormat="0" applyFill="0" applyBorder="0" applyAlignment="0" applyProtection="0">
      <alignment vertical="top"/>
      <protection locked="0"/>
    </xf>
    <xf numFmtId="10" fontId="7" fillId="4" borderId="3" applyNumberFormat="0" applyBorder="0" applyAlignment="0" applyProtection="0"/>
    <xf numFmtId="1" fontId="14" fillId="2" borderId="0">
      <alignment horizontal="center"/>
    </xf>
    <xf numFmtId="1" fontId="14" fillId="2" borderId="3">
      <alignment horizontal="left"/>
    </xf>
    <xf numFmtId="179" fontId="15" fillId="0" borderId="0" applyFill="0" applyBorder="0" applyAlignment="0"/>
    <xf numFmtId="180" fontId="15" fillId="0" borderId="0" applyFill="0" applyBorder="0" applyAlignment="0"/>
    <xf numFmtId="179" fontId="15" fillId="0" borderId="0" applyFill="0" applyBorder="0" applyAlignment="0"/>
    <xf numFmtId="184" fontId="15" fillId="0" borderId="0" applyFill="0" applyBorder="0" applyAlignment="0"/>
    <xf numFmtId="180" fontId="15" fillId="0" borderId="0" applyFill="0" applyBorder="0" applyAlignment="0"/>
    <xf numFmtId="176" fontId="4" fillId="0" borderId="0" applyFont="0" applyFill="0" applyBorder="0" applyAlignment="0" applyProtection="0"/>
    <xf numFmtId="177" fontId="4" fillId="0" borderId="0" applyFont="0" applyFill="0" applyBorder="0" applyAlignment="0" applyProtection="0"/>
    <xf numFmtId="0" fontId="8" fillId="0" borderId="0" applyFont="0" applyFill="0" applyBorder="0" applyAlignment="0" applyProtection="0"/>
    <xf numFmtId="189"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4" fillId="0" borderId="0"/>
    <xf numFmtId="0" fontId="18" fillId="0" borderId="0" applyNumberFormat="0" applyFill="0" applyBorder="0" applyAlignment="0" applyProtection="0"/>
    <xf numFmtId="183" fontId="5" fillId="0" borderId="0" applyFont="0" applyFill="0" applyBorder="0" applyAlignment="0" applyProtection="0"/>
    <xf numFmtId="0" fontId="5" fillId="0" borderId="0" applyFont="0" applyFill="0" applyBorder="0" applyAlignment="0" applyProtection="0"/>
    <xf numFmtId="10" fontId="4" fillId="0" borderId="0" applyFont="0" applyFill="0" applyBorder="0" applyAlignment="0" applyProtection="0"/>
    <xf numFmtId="179" fontId="19" fillId="0" borderId="0" applyFill="0" applyBorder="0" applyAlignment="0"/>
    <xf numFmtId="180" fontId="19" fillId="0" borderId="0" applyFill="0" applyBorder="0" applyAlignment="0"/>
    <xf numFmtId="179" fontId="19" fillId="0" borderId="0" applyFill="0" applyBorder="0" applyAlignment="0"/>
    <xf numFmtId="184" fontId="19" fillId="0" borderId="0" applyFill="0" applyBorder="0" applyAlignment="0"/>
    <xf numFmtId="180" fontId="19" fillId="0" borderId="0" applyFill="0" applyBorder="0" applyAlignment="0"/>
    <xf numFmtId="0" fontId="16" fillId="0" borderId="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49" fontId="3" fillId="0" borderId="0" applyFill="0" applyBorder="0" applyAlignment="0"/>
    <xf numFmtId="185" fontId="3" fillId="0" borderId="0" applyFill="0" applyBorder="0" applyAlignment="0"/>
    <xf numFmtId="186" fontId="3" fillId="0" borderId="0" applyFill="0" applyBorder="0" applyAlignment="0"/>
    <xf numFmtId="0" fontId="18" fillId="0" borderId="0" applyNumberForma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0" fontId="21" fillId="0" borderId="0">
      <alignment vertical="top"/>
    </xf>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lignment vertical="top"/>
    </xf>
    <xf numFmtId="0" fontId="3" fillId="0" borderId="0">
      <alignment vertical="top"/>
    </xf>
    <xf numFmtId="3" fontId="4" fillId="0" borderId="0" applyFont="0" applyFill="0" applyBorder="0" applyAlignment="0" applyProtection="0"/>
    <xf numFmtId="4" fontId="4" fillId="0" borderId="0" applyFont="0" applyFill="0" applyBorder="0" applyAlignment="0" applyProtection="0"/>
    <xf numFmtId="191" fontId="4" fillId="0" borderId="0" applyFont="0" applyFill="0" applyBorder="0" applyAlignment="0" applyProtection="0">
      <alignment vertical="center"/>
    </xf>
    <xf numFmtId="17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1" fillId="0" borderId="0"/>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4" fillId="0" borderId="0"/>
    <xf numFmtId="0" fontId="4" fillId="0" borderId="0"/>
    <xf numFmtId="0" fontId="41" fillId="0" borderId="0"/>
    <xf numFmtId="0" fontId="41" fillId="0" borderId="0"/>
    <xf numFmtId="0" fontId="41" fillId="0" borderId="0"/>
    <xf numFmtId="0" fontId="41"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pplyNumberFormat="0" applyFill="0" applyBorder="0" applyAlignment="0" applyProtection="0"/>
    <xf numFmtId="0" fontId="3" fillId="0" borderId="0">
      <alignment vertical="top"/>
    </xf>
    <xf numFmtId="0" fontId="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 fontId="4" fillId="0" borderId="0" applyFont="0" applyFill="0" applyBorder="0" applyAlignment="0" applyProtection="0"/>
    <xf numFmtId="9" fontId="4" fillId="0" borderId="0" applyFont="0" applyFill="0" applyBorder="0" applyAlignment="0" applyProtection="0"/>
    <xf numFmtId="10" fontId="4" fillId="0" borderId="0" applyFon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6"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3" fillId="6" borderId="0" applyNumberFormat="0" applyBorder="0" applyAlignment="0" applyProtection="0"/>
    <xf numFmtId="0" fontId="44" fillId="13" borderId="0" applyNumberFormat="0" applyBorder="0" applyAlignment="0" applyProtection="0"/>
    <xf numFmtId="0" fontId="43" fillId="8" borderId="0" applyNumberFormat="0" applyBorder="0" applyAlignment="0" applyProtection="0"/>
    <xf numFmtId="0" fontId="44" fillId="14"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15" borderId="0" applyNumberFormat="0" applyBorder="0" applyAlignment="0" applyProtection="0"/>
    <xf numFmtId="0" fontId="44" fillId="7" borderId="0" applyNumberFormat="0" applyBorder="0" applyAlignment="0" applyProtection="0"/>
    <xf numFmtId="0" fontId="44" fillId="17"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3" fillId="19" borderId="0" applyNumberFormat="0" applyBorder="0" applyAlignment="0" applyProtection="0"/>
    <xf numFmtId="0" fontId="44" fillId="12" borderId="0" applyNumberFormat="0" applyBorder="0" applyAlignment="0" applyProtection="0"/>
    <xf numFmtId="0" fontId="43" fillId="15" borderId="0" applyNumberFormat="0" applyBorder="0" applyAlignment="0" applyProtection="0"/>
    <xf numFmtId="0" fontId="44" fillId="16" borderId="0" applyNumberFormat="0" applyBorder="0" applyAlignment="0" applyProtection="0"/>
    <xf numFmtId="0" fontId="43" fillId="14" borderId="0" applyNumberFormat="0" applyBorder="0" applyAlignment="0" applyProtection="0"/>
    <xf numFmtId="0" fontId="44" fillId="20" borderId="0" applyNumberFormat="0" applyBorder="0" applyAlignment="0" applyProtection="0"/>
    <xf numFmtId="0" fontId="44" fillId="16" borderId="0" applyNumberFormat="0" applyBorder="0" applyAlignment="0" applyProtection="0"/>
    <xf numFmtId="0" fontId="44" fillId="7" borderId="0" applyNumberFormat="0" applyBorder="0" applyAlignment="0" applyProtection="0"/>
    <xf numFmtId="0" fontId="44" fillId="18"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1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6" fillId="15" borderId="0" applyNumberFormat="0" applyBorder="0" applyAlignment="0" applyProtection="0"/>
    <xf numFmtId="0" fontId="46" fillId="7" borderId="0" applyNumberFormat="0" applyBorder="0" applyAlignment="0" applyProtection="0"/>
    <xf numFmtId="0" fontId="46" fillId="17"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21" borderId="0" applyNumberFormat="0" applyBorder="0" applyAlignment="0" applyProtection="0"/>
    <xf numFmtId="0" fontId="45" fillId="7" borderId="0" applyNumberFormat="0" applyBorder="0" applyAlignment="0" applyProtection="0"/>
    <xf numFmtId="0" fontId="46" fillId="7"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1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7"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5"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7"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42"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43"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4"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37"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6"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39" borderId="0" applyNumberFormat="0" applyBorder="0" applyAlignment="0" applyProtection="0"/>
    <xf numFmtId="0" fontId="44"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31"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46" borderId="0" applyNumberFormat="0" applyBorder="0" applyAlignment="0" applyProtection="0"/>
    <xf numFmtId="0" fontId="44" fillId="47"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 fillId="0" borderId="0"/>
    <xf numFmtId="0" fontId="4" fillId="0" borderId="0"/>
    <xf numFmtId="0" fontId="46" fillId="50" borderId="0" applyNumberFormat="0" applyBorder="0" applyAlignment="0" applyProtection="0"/>
    <xf numFmtId="0" fontId="45" fillId="23" borderId="0" applyNumberFormat="0" applyBorder="0" applyAlignment="0" applyProtection="0"/>
    <xf numFmtId="0" fontId="46" fillId="25" borderId="0" applyNumberFormat="0" applyBorder="0" applyAlignment="0" applyProtection="0"/>
    <xf numFmtId="0" fontId="46" fillId="38" borderId="0" applyNumberFormat="0" applyBorder="0" applyAlignment="0" applyProtection="0"/>
    <xf numFmtId="0" fontId="45" fillId="38" borderId="0" applyNumberFormat="0" applyBorder="0" applyAlignment="0" applyProtection="0"/>
    <xf numFmtId="0" fontId="46" fillId="32" borderId="0" applyNumberFormat="0" applyBorder="0" applyAlignment="0" applyProtection="0"/>
    <xf numFmtId="0" fontId="46" fillId="17" borderId="0" applyNumberFormat="0" applyBorder="0" applyAlignment="0" applyProtection="0"/>
    <xf numFmtId="0" fontId="45" fillId="17" borderId="0" applyNumberFormat="0" applyBorder="0" applyAlignment="0" applyProtection="0"/>
    <xf numFmtId="0" fontId="46" fillId="51" borderId="0" applyNumberFormat="0" applyBorder="0" applyAlignment="0" applyProtection="0"/>
    <xf numFmtId="0" fontId="46" fillId="22" borderId="0" applyNumberFormat="0" applyBorder="0" applyAlignment="0" applyProtection="0"/>
    <xf numFmtId="0" fontId="45" fillId="44"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5" fillId="23" borderId="0" applyNumberFormat="0" applyBorder="0" applyAlignment="0" applyProtection="0"/>
    <xf numFmtId="0" fontId="46" fillId="31" borderId="0" applyNumberFormat="0" applyBorder="0" applyAlignment="0" applyProtection="0"/>
    <xf numFmtId="0" fontId="46" fillId="53" borderId="0" applyNumberFormat="0" applyBorder="0" applyAlignment="0" applyProtection="0"/>
    <xf numFmtId="0" fontId="45" fillId="20" borderId="0" applyNumberFormat="0" applyBorder="0" applyAlignment="0" applyProtection="0"/>
    <xf numFmtId="0" fontId="46" fillId="54" borderId="0" applyNumberFormat="0" applyBorder="0" applyAlignment="0" applyProtection="0"/>
    <xf numFmtId="0" fontId="47" fillId="19" borderId="11" applyNumberFormat="0" applyAlignment="0" applyProtection="0"/>
    <xf numFmtId="0" fontId="48" fillId="11" borderId="11" applyNumberFormat="0" applyAlignment="0" applyProtection="0"/>
    <xf numFmtId="0" fontId="47" fillId="55" borderId="11" applyNumberFormat="0" applyAlignment="0" applyProtection="0"/>
    <xf numFmtId="0" fontId="48" fillId="11" borderId="11" applyNumberFormat="0" applyAlignment="0" applyProtection="0"/>
    <xf numFmtId="0" fontId="49" fillId="35" borderId="0" applyNumberFormat="0" applyBorder="0" applyAlignment="0" applyProtection="0"/>
    <xf numFmtId="0" fontId="50" fillId="12" borderId="0" applyNumberFormat="0" applyBorder="0" applyAlignment="0" applyProtection="0"/>
    <xf numFmtId="0" fontId="51" fillId="19" borderId="12" applyNumberFormat="0" applyAlignment="0" applyProtection="0"/>
    <xf numFmtId="0" fontId="52" fillId="11" borderId="12" applyNumberFormat="0" applyAlignment="0" applyProtection="0"/>
    <xf numFmtId="0" fontId="53" fillId="55" borderId="13" applyNumberFormat="0" applyAlignment="0" applyProtection="0"/>
    <xf numFmtId="0" fontId="52" fillId="11" borderId="12" applyNumberFormat="0" applyAlignment="0" applyProtection="0"/>
    <xf numFmtId="1" fontId="2" fillId="2" borderId="1">
      <alignment horizontal="center"/>
    </xf>
    <xf numFmtId="1" fontId="2" fillId="2" borderId="1">
      <alignment horizontal="center"/>
    </xf>
    <xf numFmtId="1" fontId="2" fillId="2" borderId="1">
      <alignment horizontal="center"/>
    </xf>
    <xf numFmtId="1" fontId="2" fillId="56" borderId="1">
      <alignment horizontal="center"/>
    </xf>
    <xf numFmtId="0" fontId="16" fillId="0" borderId="0"/>
    <xf numFmtId="0" fontId="54" fillId="10" borderId="0" applyNumberFormat="0" applyBorder="0" applyAlignment="0" applyProtection="0"/>
    <xf numFmtId="179" fontId="3" fillId="0" borderId="0" applyFill="0" applyBorder="0" applyAlignment="0"/>
    <xf numFmtId="180"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79" fontId="3" fillId="0" borderId="0" applyFill="0" applyBorder="0" applyAlignment="0"/>
    <xf numFmtId="184" fontId="3" fillId="0" borderId="0" applyFill="0" applyBorder="0" applyAlignment="0"/>
    <xf numFmtId="180" fontId="3" fillId="0" borderId="0" applyFill="0" applyBorder="0" applyAlignment="0"/>
    <xf numFmtId="0" fontId="55" fillId="57" borderId="12" applyNumberFormat="0" applyAlignment="0" applyProtection="0"/>
    <xf numFmtId="0" fontId="55" fillId="11" borderId="12" applyNumberFormat="0" applyAlignment="0" applyProtection="0"/>
    <xf numFmtId="0" fontId="51" fillId="19" borderId="12" applyNumberFormat="0" applyAlignment="0" applyProtection="0"/>
    <xf numFmtId="0" fontId="56" fillId="15" borderId="14" applyNumberFormat="0" applyAlignment="0" applyProtection="0"/>
    <xf numFmtId="0" fontId="57" fillId="0" borderId="15" applyNumberFormat="0" applyFill="0" applyAlignment="0" applyProtection="0"/>
    <xf numFmtId="0" fontId="56" fillId="37" borderId="14" applyNumberFormat="0" applyAlignment="0" applyProtection="0"/>
    <xf numFmtId="0" fontId="56" fillId="58" borderId="14" applyNumberFormat="0" applyAlignment="0" applyProtection="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6" fontId="3" fillId="0" borderId="0" applyFill="0" applyBorder="0" applyAlignment="0"/>
    <xf numFmtId="14" fontId="3" fillId="0" borderId="0" applyFill="0" applyBorder="0" applyAlignment="0"/>
    <xf numFmtId="164" fontId="4" fillId="0" borderId="0" applyFont="0" applyFill="0" applyBorder="0" applyAlignment="0" applyProtection="0"/>
    <xf numFmtId="165" fontId="4" fillId="0" borderId="0" applyFont="0" applyFill="0" applyBorder="0" applyAlignment="0" applyProtection="0"/>
    <xf numFmtId="0" fontId="58" fillId="14" borderId="12" applyNumberFormat="0" applyAlignment="0" applyProtection="0"/>
    <xf numFmtId="0" fontId="59" fillId="14" borderId="12" applyNumberFormat="0" applyAlignment="0" applyProtection="0"/>
    <xf numFmtId="0" fontId="60" fillId="48" borderId="13" applyNumberFormat="0" applyAlignment="0" applyProtection="0"/>
    <xf numFmtId="0" fontId="59" fillId="14" borderId="12" applyNumberFormat="0" applyAlignment="0" applyProtection="0"/>
    <xf numFmtId="0" fontId="61" fillId="59" borderId="0" applyNumberFormat="0" applyBorder="0" applyAlignment="0" applyProtection="0"/>
    <xf numFmtId="0" fontId="61" fillId="59" borderId="0" applyNumberFormat="0" applyBorder="0" applyAlignment="0" applyProtection="0"/>
    <xf numFmtId="0" fontId="61" fillId="60"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2" borderId="0" applyNumberFormat="0" applyBorder="0" applyAlignment="0" applyProtection="0"/>
    <xf numFmtId="0" fontId="61" fillId="63" borderId="0" applyNumberFormat="0" applyBorder="0" applyAlignment="0" applyProtection="0"/>
    <xf numFmtId="0" fontId="62" fillId="0" borderId="0" applyNumberFormat="0" applyFill="0" applyBorder="0" applyAlignment="0" applyProtection="0"/>
    <xf numFmtId="0" fontId="46" fillId="50" borderId="0" applyNumberFormat="0" applyBorder="0" applyAlignment="0" applyProtection="0"/>
    <xf numFmtId="0" fontId="46" fillId="38" borderId="0" applyNumberFormat="0" applyBorder="0" applyAlignment="0" applyProtection="0"/>
    <xf numFmtId="0" fontId="46" fillId="1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53" borderId="0" applyNumberFormat="0" applyBorder="0" applyAlignment="0" applyProtection="0"/>
    <xf numFmtId="0" fontId="58" fillId="14" borderId="12" applyNumberFormat="0" applyAlignment="0" applyProtection="0"/>
    <xf numFmtId="0" fontId="61" fillId="0" borderId="16" applyNumberFormat="0" applyFill="0" applyAlignment="0" applyProtection="0"/>
    <xf numFmtId="0" fontId="63" fillId="0" borderId="17" applyNumberFormat="0" applyFill="0" applyAlignment="0" applyProtection="0"/>
    <xf numFmtId="0" fontId="61" fillId="0" borderId="18" applyNumberFormat="0" applyFill="0" applyAlignment="0" applyProtection="0"/>
    <xf numFmtId="0" fontId="63" fillId="0" borderId="1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1" fillId="0" borderId="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0" fontId="64" fillId="0" borderId="0" applyNumberFormat="0" applyFill="0" applyBorder="0" applyAlignment="0" applyProtection="0"/>
    <xf numFmtId="175" fontId="4"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4" fillId="64" borderId="0" applyNumberFormat="0" applyBorder="0" applyAlignment="0" applyProtection="0"/>
    <xf numFmtId="0" fontId="54" fillId="6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38" fontId="7" fillId="3" borderId="0" applyNumberFormat="0" applyBorder="0" applyAlignment="0" applyProtection="0"/>
    <xf numFmtId="0" fontId="54" fillId="10" borderId="0" applyNumberFormat="0" applyBorder="0" applyAlignment="0" applyProtection="0"/>
    <xf numFmtId="0" fontId="68" fillId="65" borderId="0" applyNumberFormat="0" applyBorder="0" applyAlignment="0" applyProtection="0"/>
    <xf numFmtId="0" fontId="44" fillId="41" borderId="0" applyNumberFormat="0" applyBorder="0" applyAlignment="0" applyProtection="0"/>
    <xf numFmtId="0" fontId="69" fillId="0" borderId="19" applyNumberFormat="0" applyFill="0" applyAlignment="0" applyProtection="0"/>
    <xf numFmtId="0" fontId="69" fillId="0" borderId="20" applyNumberFormat="0" applyFill="0" applyAlignment="0" applyProtection="0"/>
    <xf numFmtId="0" fontId="70" fillId="0" borderId="21" applyNumberFormat="0" applyFill="0" applyAlignment="0" applyProtection="0"/>
    <xf numFmtId="0" fontId="70" fillId="0" borderId="22" applyNumberFormat="0" applyFill="0" applyAlignment="0" applyProtection="0"/>
    <xf numFmtId="0" fontId="71" fillId="0" borderId="23" applyNumberFormat="0" applyFill="0" applyAlignment="0" applyProtection="0"/>
    <xf numFmtId="0" fontId="71" fillId="0" borderId="24" applyNumberFormat="0" applyFill="0" applyAlignment="0" applyProtection="0"/>
    <xf numFmtId="0" fontId="71" fillId="0" borderId="0" applyNumberFormat="0" applyFill="0" applyBorder="0" applyAlignment="0" applyProtection="0"/>
    <xf numFmtId="1" fontId="12" fillId="2" borderId="0" applyNumberFormat="0">
      <alignment horizontal="left"/>
    </xf>
    <xf numFmtId="1" fontId="12" fillId="2" borderId="0" applyNumberFormat="0">
      <alignment horizontal="left"/>
    </xf>
    <xf numFmtId="1" fontId="12" fillId="2" borderId="0" applyNumberFormat="0">
      <alignment horizontal="left"/>
    </xf>
    <xf numFmtId="1" fontId="12" fillId="56" borderId="0" applyNumberFormat="0">
      <alignment horizontal="left"/>
    </xf>
    <xf numFmtId="0" fontId="50" fillId="8" borderId="0" applyNumberFormat="0" applyBorder="0" applyAlignment="0" applyProtection="0"/>
    <xf numFmtId="0" fontId="60" fillId="48" borderId="12" applyNumberFormat="0" applyAlignment="0" applyProtection="0"/>
    <xf numFmtId="10" fontId="7" fillId="4" borderId="3" applyNumberFormat="0" applyBorder="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0" fontId="58" fillId="14" borderId="12" applyNumberFormat="0" applyAlignment="0" applyProtection="0"/>
    <xf numFmtId="1" fontId="14" fillId="2" borderId="0">
      <alignment horizontal="center"/>
    </xf>
    <xf numFmtId="1" fontId="14" fillId="2" borderId="0">
      <alignment horizontal="center"/>
    </xf>
    <xf numFmtId="1" fontId="14" fillId="2" borderId="0">
      <alignment horizontal="center"/>
    </xf>
    <xf numFmtId="1" fontId="14" fillId="56" borderId="0">
      <alignment horizontal="center"/>
    </xf>
    <xf numFmtId="1" fontId="14" fillId="2" borderId="3">
      <alignment horizontal="left"/>
    </xf>
    <xf numFmtId="1" fontId="14" fillId="2" borderId="3">
      <alignment horizontal="left"/>
    </xf>
    <xf numFmtId="1" fontId="14" fillId="2" borderId="3">
      <alignment horizontal="left"/>
    </xf>
    <xf numFmtId="1" fontId="14" fillId="56" borderId="3">
      <alignment horizontal="left"/>
    </xf>
    <xf numFmtId="1" fontId="14" fillId="2" borderId="0">
      <alignment horizontal="center"/>
    </xf>
    <xf numFmtId="1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72" fillId="0" borderId="25" applyNumberFormat="0" applyFill="0" applyAlignment="0" applyProtection="0"/>
    <xf numFmtId="176"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0" fontId="73" fillId="66" borderId="0" applyNumberFormat="0" applyBorder="0" applyAlignment="0" applyProtection="0"/>
    <xf numFmtId="0" fontId="73" fillId="48" borderId="0" applyNumberFormat="0" applyBorder="0" applyAlignment="0" applyProtection="0"/>
    <xf numFmtId="0" fontId="54" fillId="48" borderId="0" applyNumberFormat="0" applyBorder="0" applyAlignment="0" applyProtection="0"/>
    <xf numFmtId="0" fontId="73" fillId="4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4" fontId="4" fillId="0" borderId="0"/>
    <xf numFmtId="0" fontId="4" fillId="0" borderId="0"/>
    <xf numFmtId="0" fontId="4" fillId="0" borderId="0"/>
    <xf numFmtId="0" fontId="4" fillId="0" borderId="0"/>
    <xf numFmtId="192" fontId="4" fillId="0" borderId="0"/>
    <xf numFmtId="0" fontId="4" fillId="0" borderId="0"/>
    <xf numFmtId="0" fontId="4" fillId="0" borderId="0"/>
    <xf numFmtId="0" fontId="74" fillId="0" borderId="0"/>
    <xf numFmtId="0" fontId="75" fillId="0" borderId="0"/>
    <xf numFmtId="0" fontId="4" fillId="0" borderId="0"/>
    <xf numFmtId="0" fontId="4" fillId="9" borderId="26" applyNumberFormat="0" applyFont="0" applyAlignment="0" applyProtection="0"/>
    <xf numFmtId="0" fontId="44" fillId="9" borderId="26" applyNumberFormat="0" applyFont="0" applyAlignment="0" applyProtection="0"/>
    <xf numFmtId="0" fontId="4" fillId="9" borderId="26" applyNumberFormat="0" applyFont="0" applyAlignment="0" applyProtection="0"/>
    <xf numFmtId="0" fontId="4" fillId="47" borderId="26" applyNumberFormat="0" applyFont="0" applyAlignment="0" applyProtection="0"/>
    <xf numFmtId="0" fontId="4" fillId="9" borderId="12" applyNumberFormat="0" applyFont="0" applyAlignment="0" applyProtection="0"/>
    <xf numFmtId="0" fontId="4" fillId="9" borderId="26" applyNumberFormat="0" applyFont="0" applyAlignment="0" applyProtection="0"/>
    <xf numFmtId="0" fontId="4" fillId="9" borderId="12" applyNumberFormat="0" applyFont="0" applyAlignment="0" applyProtection="0"/>
    <xf numFmtId="0" fontId="7" fillId="47" borderId="13"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7" fillId="57" borderId="11" applyNumberFormat="0" applyAlignment="0" applyProtection="0"/>
    <xf numFmtId="0" fontId="47" fillId="11" borderId="11" applyNumberFormat="0" applyAlignment="0" applyProtection="0"/>
    <xf numFmtId="195" fontId="74" fillId="0" borderId="0" applyFont="0" applyFill="0" applyBorder="0" applyAlignment="0" applyProtection="0"/>
    <xf numFmtId="196" fontId="7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NumberFormat="0" applyFont="0" applyFill="0" applyBorder="0" applyAlignment="0" applyProtection="0">
      <alignment horizontal="left"/>
    </xf>
    <xf numFmtId="0" fontId="20" fillId="0" borderId="4">
      <alignment horizontal="center"/>
    </xf>
    <xf numFmtId="0" fontId="47" fillId="19" borderId="11" applyNumberFormat="0" applyAlignment="0" applyProtection="0"/>
    <xf numFmtId="4" fontId="77" fillId="66" borderId="27" applyNumberFormat="0" applyProtection="0">
      <alignment vertical="center"/>
    </xf>
    <xf numFmtId="4" fontId="77" fillId="66" borderId="27" applyNumberFormat="0" applyProtection="0">
      <alignment vertical="center"/>
    </xf>
    <xf numFmtId="4" fontId="11" fillId="67" borderId="27" applyNumberFormat="0" applyProtection="0">
      <alignment vertical="center"/>
    </xf>
    <xf numFmtId="4" fontId="3" fillId="67" borderId="11" applyNumberFormat="0" applyProtection="0">
      <alignment vertical="center"/>
    </xf>
    <xf numFmtId="4" fontId="7" fillId="66" borderId="13" applyNumberFormat="0" applyProtection="0">
      <alignment vertical="center"/>
    </xf>
    <xf numFmtId="4" fontId="7" fillId="66" borderId="13" applyNumberFormat="0" applyProtection="0">
      <alignment vertical="center"/>
    </xf>
    <xf numFmtId="4" fontId="11" fillId="67" borderId="27" applyNumberFormat="0" applyProtection="0">
      <alignment vertical="center"/>
    </xf>
    <xf numFmtId="4" fontId="78" fillId="67" borderId="27" applyNumberFormat="0" applyProtection="0">
      <alignment vertical="center"/>
    </xf>
    <xf numFmtId="4" fontId="78" fillId="67" borderId="27" applyNumberFormat="0" applyProtection="0">
      <alignment vertical="center"/>
    </xf>
    <xf numFmtId="4" fontId="79" fillId="67" borderId="27" applyNumberFormat="0" applyProtection="0">
      <alignment vertical="center"/>
    </xf>
    <xf numFmtId="4" fontId="80" fillId="67" borderId="11" applyNumberFormat="0" applyProtection="0">
      <alignment vertical="center"/>
    </xf>
    <xf numFmtId="4" fontId="81" fillId="67" borderId="13" applyNumberFormat="0" applyProtection="0">
      <alignment vertical="center"/>
    </xf>
    <xf numFmtId="4" fontId="78" fillId="67" borderId="27" applyNumberFormat="0" applyProtection="0">
      <alignment vertical="center"/>
    </xf>
    <xf numFmtId="4" fontId="77" fillId="67" borderId="27" applyNumberFormat="0" applyProtection="0">
      <alignment horizontal="left" vertical="center" indent="1"/>
    </xf>
    <xf numFmtId="4" fontId="77" fillId="67" borderId="27" applyNumberFormat="0" applyProtection="0">
      <alignment horizontal="left" vertical="center" indent="1"/>
    </xf>
    <xf numFmtId="4" fontId="11" fillId="67" borderId="27" applyNumberFormat="0" applyProtection="0">
      <alignment horizontal="left" vertical="center" indent="1"/>
    </xf>
    <xf numFmtId="4" fontId="3" fillId="67" borderId="11" applyNumberFormat="0" applyProtection="0">
      <alignment horizontal="left" vertical="center" indent="1"/>
    </xf>
    <xf numFmtId="4" fontId="7" fillId="67" borderId="13" applyNumberFormat="0" applyProtection="0">
      <alignment horizontal="left" vertical="center" indent="1"/>
    </xf>
    <xf numFmtId="4" fontId="7" fillId="67" borderId="13" applyNumberFormat="0" applyProtection="0">
      <alignment horizontal="left" vertical="center" indent="1"/>
    </xf>
    <xf numFmtId="4" fontId="11" fillId="67" borderId="27" applyNumberFormat="0" applyProtection="0">
      <alignment horizontal="left" vertical="center" indent="1"/>
    </xf>
    <xf numFmtId="0" fontId="77" fillId="67" borderId="27" applyNumberFormat="0" applyProtection="0">
      <alignment horizontal="left" vertical="top" indent="1"/>
    </xf>
    <xf numFmtId="0" fontId="77" fillId="67" borderId="27" applyNumberFormat="0" applyProtection="0">
      <alignment horizontal="left" vertical="top" indent="1"/>
    </xf>
    <xf numFmtId="4" fontId="3" fillId="67" borderId="11" applyNumberFormat="0" applyProtection="0">
      <alignment horizontal="left" vertical="center" indent="1"/>
    </xf>
    <xf numFmtId="0" fontId="82" fillId="66" borderId="27" applyNumberFormat="0" applyProtection="0">
      <alignment horizontal="left" vertical="top" indent="1"/>
    </xf>
    <xf numFmtId="4" fontId="77" fillId="68" borderId="0" applyNumberFormat="0" applyProtection="0">
      <alignment horizontal="left" vertical="center" indent="1"/>
    </xf>
    <xf numFmtId="4" fontId="77" fillId="68" borderId="0" applyNumberFormat="0" applyProtection="0">
      <alignment horizontal="left" vertical="center" indent="1"/>
    </xf>
    <xf numFmtId="4" fontId="8" fillId="69" borderId="0" applyNumberFormat="0" applyProtection="0">
      <alignment horizontal="left" vertical="center" wrapText="1" indent="1"/>
    </xf>
    <xf numFmtId="0" fontId="4" fillId="70" borderId="11" applyNumberFormat="0" applyProtection="0">
      <alignment horizontal="left" vertical="center" indent="1"/>
    </xf>
    <xf numFmtId="4" fontId="8" fillId="71" borderId="0" applyNumberFormat="0" applyProtection="0">
      <alignment horizontal="left" vertical="center" indent="1"/>
    </xf>
    <xf numFmtId="0" fontId="4" fillId="70" borderId="11" applyNumberFormat="0" applyProtection="0">
      <alignment horizontal="left" vertical="center" indent="1"/>
    </xf>
    <xf numFmtId="4" fontId="7" fillId="23" borderId="13" applyNumberFormat="0" applyProtection="0">
      <alignment horizontal="left" vertical="center" indent="1"/>
    </xf>
    <xf numFmtId="4" fontId="7" fillId="23" borderId="13" applyNumberFormat="0" applyProtection="0">
      <alignment horizontal="left" vertical="center" indent="1"/>
    </xf>
    <xf numFmtId="4" fontId="8" fillId="71" borderId="0" applyNumberFormat="0" applyProtection="0">
      <alignment horizontal="left" vertical="center" indent="1"/>
    </xf>
    <xf numFmtId="4" fontId="3" fillId="8" borderId="27" applyNumberFormat="0" applyProtection="0">
      <alignment horizontal="right" vertical="center"/>
    </xf>
    <xf numFmtId="4" fontId="3" fillId="8" borderId="27" applyNumberFormat="0" applyProtection="0">
      <alignment horizontal="right" vertical="center"/>
    </xf>
    <xf numFmtId="4" fontId="3" fillId="72" borderId="11" applyNumberFormat="0" applyProtection="0">
      <alignment horizontal="right" vertical="center"/>
    </xf>
    <xf numFmtId="4" fontId="7" fillId="8" borderId="13" applyNumberFormat="0" applyProtection="0">
      <alignment horizontal="right" vertical="center"/>
    </xf>
    <xf numFmtId="4" fontId="3" fillId="7" borderId="27" applyNumberFormat="0" applyProtection="0">
      <alignment horizontal="right" vertical="center"/>
    </xf>
    <xf numFmtId="4" fontId="3" fillId="7" borderId="27" applyNumberFormat="0" applyProtection="0">
      <alignment horizontal="right" vertical="center"/>
    </xf>
    <xf numFmtId="4" fontId="3" fillId="73" borderId="11" applyNumberFormat="0" applyProtection="0">
      <alignment horizontal="right" vertical="center"/>
    </xf>
    <xf numFmtId="4" fontId="7" fillId="74" borderId="13" applyNumberFormat="0" applyProtection="0">
      <alignment horizontal="right" vertical="center"/>
    </xf>
    <xf numFmtId="4" fontId="3" fillId="38" borderId="27" applyNumberFormat="0" applyProtection="0">
      <alignment horizontal="right" vertical="center"/>
    </xf>
    <xf numFmtId="4" fontId="3" fillId="38" borderId="27" applyNumberFormat="0" applyProtection="0">
      <alignment horizontal="right" vertical="center"/>
    </xf>
    <xf numFmtId="4" fontId="3" fillId="75" borderId="11" applyNumberFormat="0" applyProtection="0">
      <alignment horizontal="right" vertical="center"/>
    </xf>
    <xf numFmtId="4" fontId="7" fillId="38" borderId="28" applyNumberFormat="0" applyProtection="0">
      <alignment horizontal="right" vertical="center"/>
    </xf>
    <xf numFmtId="4" fontId="3" fillId="20" borderId="27" applyNumberFormat="0" applyProtection="0">
      <alignment horizontal="right" vertical="center"/>
    </xf>
    <xf numFmtId="4" fontId="3" fillId="20" borderId="27" applyNumberFormat="0" applyProtection="0">
      <alignment horizontal="right" vertical="center"/>
    </xf>
    <xf numFmtId="4" fontId="3" fillId="76" borderId="11" applyNumberFormat="0" applyProtection="0">
      <alignment horizontal="right" vertical="center"/>
    </xf>
    <xf numFmtId="4" fontId="7" fillId="20" borderId="13" applyNumberFormat="0" applyProtection="0">
      <alignment horizontal="right" vertical="center"/>
    </xf>
    <xf numFmtId="4" fontId="3" fillId="24" borderId="27" applyNumberFormat="0" applyProtection="0">
      <alignment horizontal="right" vertical="center"/>
    </xf>
    <xf numFmtId="4" fontId="3" fillId="24" borderId="27" applyNumberFormat="0" applyProtection="0">
      <alignment horizontal="right" vertical="center"/>
    </xf>
    <xf numFmtId="4" fontId="3" fillId="77" borderId="11" applyNumberFormat="0" applyProtection="0">
      <alignment horizontal="right" vertical="center"/>
    </xf>
    <xf numFmtId="4" fontId="7" fillId="24" borderId="13" applyNumberFormat="0" applyProtection="0">
      <alignment horizontal="right" vertical="center"/>
    </xf>
    <xf numFmtId="4" fontId="3" fillId="53" borderId="27" applyNumberFormat="0" applyProtection="0">
      <alignment horizontal="right" vertical="center"/>
    </xf>
    <xf numFmtId="4" fontId="3" fillId="53" borderId="27" applyNumberFormat="0" applyProtection="0">
      <alignment horizontal="right" vertical="center"/>
    </xf>
    <xf numFmtId="4" fontId="3" fillId="78" borderId="11" applyNumberFormat="0" applyProtection="0">
      <alignment horizontal="right" vertical="center"/>
    </xf>
    <xf numFmtId="4" fontId="7" fillId="53" borderId="13" applyNumberFormat="0" applyProtection="0">
      <alignment horizontal="right" vertical="center"/>
    </xf>
    <xf numFmtId="4" fontId="3" fillId="17" borderId="27" applyNumberFormat="0" applyProtection="0">
      <alignment horizontal="right" vertical="center"/>
    </xf>
    <xf numFmtId="4" fontId="3" fillId="17" borderId="27" applyNumberFormat="0" applyProtection="0">
      <alignment horizontal="right" vertical="center"/>
    </xf>
    <xf numFmtId="4" fontId="3" fillId="79" borderId="11" applyNumberFormat="0" applyProtection="0">
      <alignment horizontal="right" vertical="center"/>
    </xf>
    <xf numFmtId="4" fontId="7" fillId="17" borderId="13" applyNumberFormat="0" applyProtection="0">
      <alignment horizontal="right" vertical="center"/>
    </xf>
    <xf numFmtId="4" fontId="3" fillId="65" borderId="27" applyNumberFormat="0" applyProtection="0">
      <alignment horizontal="right" vertical="center"/>
    </xf>
    <xf numFmtId="4" fontId="3" fillId="65" borderId="27" applyNumberFormat="0" applyProtection="0">
      <alignment horizontal="right" vertical="center"/>
    </xf>
    <xf numFmtId="4" fontId="3" fillId="80" borderId="11" applyNumberFormat="0" applyProtection="0">
      <alignment horizontal="right" vertical="center"/>
    </xf>
    <xf numFmtId="4" fontId="7" fillId="65" borderId="13" applyNumberFormat="0" applyProtection="0">
      <alignment horizontal="right" vertical="center"/>
    </xf>
    <xf numFmtId="4" fontId="3" fillId="18" borderId="27" applyNumberFormat="0" applyProtection="0">
      <alignment horizontal="right" vertical="center"/>
    </xf>
    <xf numFmtId="4" fontId="3" fillId="18" borderId="27" applyNumberFormat="0" applyProtection="0">
      <alignment horizontal="right" vertical="center"/>
    </xf>
    <xf numFmtId="4" fontId="3" fillId="81" borderId="11" applyNumberFormat="0" applyProtection="0">
      <alignment horizontal="right" vertical="center"/>
    </xf>
    <xf numFmtId="4" fontId="7" fillId="18" borderId="13" applyNumberFormat="0" applyProtection="0">
      <alignment horizontal="right" vertical="center"/>
    </xf>
    <xf numFmtId="4" fontId="77" fillId="82" borderId="29" applyNumberFormat="0" applyProtection="0">
      <alignment horizontal="left" vertical="center" indent="1"/>
    </xf>
    <xf numFmtId="4" fontId="77" fillId="82" borderId="29" applyNumberFormat="0" applyProtection="0">
      <alignment horizontal="left" vertical="center" indent="1"/>
    </xf>
    <xf numFmtId="4" fontId="83" fillId="83" borderId="30" applyNumberFormat="0" applyProtection="0">
      <alignment horizontal="left" vertical="center" indent="1"/>
    </xf>
    <xf numFmtId="4" fontId="77" fillId="84" borderId="11" applyNumberFormat="0" applyProtection="0">
      <alignment horizontal="left" vertical="center" indent="1"/>
    </xf>
    <xf numFmtId="4" fontId="7" fillId="82" borderId="28" applyNumberFormat="0" applyProtection="0">
      <alignment horizontal="left" vertical="center" indent="1"/>
    </xf>
    <xf numFmtId="4" fontId="83" fillId="83" borderId="30" applyNumberFormat="0" applyProtection="0">
      <alignment horizontal="left" vertical="center" indent="1"/>
    </xf>
    <xf numFmtId="4" fontId="3" fillId="85" borderId="0" applyNumberFormat="0" applyProtection="0">
      <alignment horizontal="left" vertical="center" indent="1"/>
    </xf>
    <xf numFmtId="4" fontId="3" fillId="85" borderId="0" applyNumberFormat="0" applyProtection="0">
      <alignment horizontal="left" vertical="center" indent="1"/>
    </xf>
    <xf numFmtId="4" fontId="83" fillId="71" borderId="0" applyNumberFormat="0" applyProtection="0">
      <alignment horizontal="left" vertical="center" indent="1"/>
    </xf>
    <xf numFmtId="4" fontId="3" fillId="86" borderId="31" applyNumberFormat="0" applyProtection="0">
      <alignment horizontal="left" vertical="center" indent="1"/>
    </xf>
    <xf numFmtId="4" fontId="4" fillId="44" borderId="28" applyNumberFormat="0" applyProtection="0">
      <alignment horizontal="left" vertical="center" indent="1"/>
    </xf>
    <xf numFmtId="4" fontId="83" fillId="71" borderId="0" applyNumberFormat="0" applyProtection="0">
      <alignment horizontal="left" vertical="center" indent="1"/>
    </xf>
    <xf numFmtId="4" fontId="83" fillId="87" borderId="0" applyNumberFormat="0" applyProtection="0">
      <alignment horizontal="left" vertical="center" indent="1"/>
    </xf>
    <xf numFmtId="4" fontId="83" fillId="87" borderId="0" applyNumberFormat="0" applyProtection="0">
      <alignment horizontal="left" vertical="center" indent="1"/>
    </xf>
    <xf numFmtId="4" fontId="4" fillId="44" borderId="28" applyNumberFormat="0" applyProtection="0">
      <alignment horizontal="left" vertical="center" indent="1"/>
    </xf>
    <xf numFmtId="4" fontId="4" fillId="88" borderId="27" applyNumberFormat="0" applyProtection="0">
      <alignment horizontal="right" vertical="center"/>
    </xf>
    <xf numFmtId="4" fontId="3" fillId="88" borderId="27" applyNumberFormat="0" applyProtection="0">
      <alignment horizontal="right" vertical="center"/>
    </xf>
    <xf numFmtId="0" fontId="4" fillId="70" borderId="11" applyNumberFormat="0" applyProtection="0">
      <alignment horizontal="left" vertical="center" indent="1"/>
    </xf>
    <xf numFmtId="0" fontId="4" fillId="70" borderId="11" applyNumberFormat="0" applyProtection="0">
      <alignment horizontal="left" vertical="center" indent="1"/>
    </xf>
    <xf numFmtId="4" fontId="4" fillId="88" borderId="27" applyNumberFormat="0" applyProtection="0">
      <alignment horizontal="right" vertical="center"/>
    </xf>
    <xf numFmtId="4" fontId="7" fillId="88" borderId="13" applyNumberFormat="0" applyProtection="0">
      <alignment horizontal="right" vertical="center"/>
    </xf>
    <xf numFmtId="4" fontId="3" fillId="85" borderId="0" applyNumberFormat="0" applyProtection="0">
      <alignment horizontal="left" vertical="center" indent="1"/>
    </xf>
    <xf numFmtId="4" fontId="3" fillId="85" borderId="0" applyNumberFormat="0" applyProtection="0">
      <alignment horizontal="left" vertical="center" indent="1"/>
    </xf>
    <xf numFmtId="4" fontId="3" fillId="89" borderId="0" applyNumberFormat="0" applyProtection="0">
      <alignment horizontal="left" vertical="center" indent="1"/>
    </xf>
    <xf numFmtId="4" fontId="3" fillId="86" borderId="11" applyNumberFormat="0" applyProtection="0">
      <alignment horizontal="left" vertical="center" indent="1"/>
    </xf>
    <xf numFmtId="4" fontId="7" fillId="85" borderId="28" applyNumberFormat="0" applyProtection="0">
      <alignment horizontal="left" vertical="center" indent="1"/>
    </xf>
    <xf numFmtId="4" fontId="3" fillId="89" borderId="0" applyNumberFormat="0" applyProtection="0">
      <alignment horizontal="left" vertical="center" indent="1"/>
    </xf>
    <xf numFmtId="4" fontId="3" fillId="68" borderId="0" applyNumberFormat="0" applyProtection="0">
      <alignment horizontal="left" vertical="center" indent="1"/>
    </xf>
    <xf numFmtId="4" fontId="3" fillId="68" borderId="0" applyNumberFormat="0" applyProtection="0">
      <alignment horizontal="left" vertical="center" indent="1"/>
    </xf>
    <xf numFmtId="4" fontId="3" fillId="87" borderId="0" applyNumberFormat="0" applyProtection="0">
      <alignment horizontal="left" vertical="center" indent="1"/>
    </xf>
    <xf numFmtId="4" fontId="3" fillId="90" borderId="11" applyNumberFormat="0" applyProtection="0">
      <alignment horizontal="left" vertical="center" indent="1"/>
    </xf>
    <xf numFmtId="4" fontId="7" fillId="88" borderId="28" applyNumberFormat="0" applyProtection="0">
      <alignment horizontal="left" vertical="center" indent="1"/>
    </xf>
    <xf numFmtId="4" fontId="3" fillId="87" borderId="0" applyNumberFormat="0" applyProtection="0">
      <alignment horizontal="left" vertical="center" indent="1"/>
    </xf>
    <xf numFmtId="0" fontId="4" fillId="87" borderId="27" applyNumberFormat="0" applyProtection="0">
      <alignment horizontal="left" vertical="center" indent="1"/>
    </xf>
    <xf numFmtId="0" fontId="4" fillId="87" borderId="27" applyNumberFormat="0" applyProtection="0">
      <alignment horizontal="left" vertical="center" indent="1"/>
    </xf>
    <xf numFmtId="0" fontId="11" fillId="69" borderId="27" applyNumberFormat="0" applyProtection="0">
      <alignment horizontal="left" vertical="center" indent="1"/>
    </xf>
    <xf numFmtId="0" fontId="4" fillId="90" borderId="11" applyNumberFormat="0" applyProtection="0">
      <alignment horizontal="left" vertical="center" indent="1"/>
    </xf>
    <xf numFmtId="0" fontId="4" fillId="90" borderId="11" applyNumberFormat="0" applyProtection="0">
      <alignment horizontal="left" vertical="center" indent="1"/>
    </xf>
    <xf numFmtId="0" fontId="7" fillId="19" borderId="13" applyNumberFormat="0" applyProtection="0">
      <alignment horizontal="left" vertical="center" indent="1"/>
    </xf>
    <xf numFmtId="0" fontId="7" fillId="19" borderId="13" applyNumberFormat="0" applyProtection="0">
      <alignment horizontal="left" vertical="center" indent="1"/>
    </xf>
    <xf numFmtId="0" fontId="4" fillId="87" borderId="27" applyNumberFormat="0" applyProtection="0">
      <alignment horizontal="left" vertical="center" indent="1"/>
    </xf>
    <xf numFmtId="0" fontId="4" fillId="87" borderId="27" applyNumberFormat="0" applyProtection="0">
      <alignment horizontal="left" vertical="top" indent="1"/>
    </xf>
    <xf numFmtId="0" fontId="4" fillId="87" borderId="27" applyNumberFormat="0" applyProtection="0">
      <alignment horizontal="left" vertical="top" indent="1"/>
    </xf>
    <xf numFmtId="0" fontId="4" fillId="90" borderId="11" applyNumberFormat="0" applyProtection="0">
      <alignment horizontal="left" vertical="center" indent="1"/>
    </xf>
    <xf numFmtId="0" fontId="4" fillId="90" borderId="11" applyNumberFormat="0" applyProtection="0">
      <alignment horizontal="left" vertical="center" indent="1"/>
    </xf>
    <xf numFmtId="0" fontId="7" fillId="44" borderId="27" applyNumberFormat="0" applyProtection="0">
      <alignment horizontal="left" vertical="top" indent="1"/>
    </xf>
    <xf numFmtId="0" fontId="4" fillId="68" borderId="27" applyNumberFormat="0" applyProtection="0">
      <alignment horizontal="left" vertical="center" indent="1"/>
    </xf>
    <xf numFmtId="0" fontId="4" fillId="68" borderId="27" applyNumberFormat="0" applyProtection="0">
      <alignment horizontal="left" vertical="center" indent="1"/>
    </xf>
    <xf numFmtId="0" fontId="11" fillId="71" borderId="27" applyNumberFormat="0" applyProtection="0">
      <alignment horizontal="left" vertical="center" indent="1"/>
    </xf>
    <xf numFmtId="0" fontId="4" fillId="91" borderId="11" applyNumberFormat="0" applyProtection="0">
      <alignment horizontal="left" vertical="center" indent="1"/>
    </xf>
    <xf numFmtId="0" fontId="4" fillId="91" borderId="11" applyNumberFormat="0" applyProtection="0">
      <alignment horizontal="left" vertical="center" indent="1"/>
    </xf>
    <xf numFmtId="0" fontId="7" fillId="58" borderId="13" applyNumberFormat="0" applyProtection="0">
      <alignment horizontal="left" vertical="center" indent="1"/>
    </xf>
    <xf numFmtId="0" fontId="4" fillId="68" borderId="27" applyNumberFormat="0" applyProtection="0">
      <alignment horizontal="left" vertical="center" indent="1"/>
    </xf>
    <xf numFmtId="0" fontId="4" fillId="68" borderId="27" applyNumberFormat="0" applyProtection="0">
      <alignment horizontal="left" vertical="top" indent="1"/>
    </xf>
    <xf numFmtId="0" fontId="4" fillId="68" borderId="27" applyNumberFormat="0" applyProtection="0">
      <alignment horizontal="left" vertical="top" indent="1"/>
    </xf>
    <xf numFmtId="0" fontId="4" fillId="91" borderId="11" applyNumberFormat="0" applyProtection="0">
      <alignment horizontal="left" vertical="center" indent="1"/>
    </xf>
    <xf numFmtId="0" fontId="4" fillId="91" borderId="11" applyNumberFormat="0" applyProtection="0">
      <alignment horizontal="left" vertical="center" indent="1"/>
    </xf>
    <xf numFmtId="0" fontId="7" fillId="88" borderId="27" applyNumberFormat="0" applyProtection="0">
      <alignment horizontal="left" vertical="top" indent="1"/>
    </xf>
    <xf numFmtId="0" fontId="4" fillId="89" borderId="27" applyNumberFormat="0" applyProtection="0">
      <alignment horizontal="left" vertical="center" indent="1"/>
    </xf>
    <xf numFmtId="0" fontId="4" fillId="89" borderId="27" applyNumberFormat="0" applyProtection="0">
      <alignment horizontal="left" vertical="center" indent="1"/>
    </xf>
    <xf numFmtId="0" fontId="11" fillId="71" borderId="27" applyNumberFormat="0" applyProtection="0">
      <alignment horizontal="left" vertical="center" indent="1"/>
    </xf>
    <xf numFmtId="0" fontId="4" fillId="3" borderId="11" applyNumberFormat="0" applyProtection="0">
      <alignment horizontal="left" vertical="center" indent="1"/>
    </xf>
    <xf numFmtId="0" fontId="4" fillId="3" borderId="11" applyNumberFormat="0" applyProtection="0">
      <alignment horizontal="left" vertical="center" indent="1"/>
    </xf>
    <xf numFmtId="0" fontId="7" fillId="16" borderId="13" applyNumberFormat="0" applyProtection="0">
      <alignment horizontal="left" vertical="center" indent="1"/>
    </xf>
    <xf numFmtId="0" fontId="4" fillId="89" borderId="27" applyNumberFormat="0" applyProtection="0">
      <alignment horizontal="left" vertical="center" indent="1"/>
    </xf>
    <xf numFmtId="0" fontId="4" fillId="89" borderId="27" applyNumberFormat="0" applyProtection="0">
      <alignment horizontal="left" vertical="top" indent="1"/>
    </xf>
    <xf numFmtId="0" fontId="4" fillId="89" borderId="27" applyNumberFormat="0" applyProtection="0">
      <alignment horizontal="left" vertical="top" indent="1"/>
    </xf>
    <xf numFmtId="0" fontId="4" fillId="3" borderId="11" applyNumberFormat="0" applyProtection="0">
      <alignment horizontal="left" vertical="center" indent="1"/>
    </xf>
    <xf numFmtId="0" fontId="4" fillId="3" borderId="11" applyNumberFormat="0" applyProtection="0">
      <alignment horizontal="left" vertical="center" indent="1"/>
    </xf>
    <xf numFmtId="0" fontId="7" fillId="16" borderId="27" applyNumberFormat="0" applyProtection="0">
      <alignment horizontal="left" vertical="top" indent="1"/>
    </xf>
    <xf numFmtId="0" fontId="4" fillId="92" borderId="27" applyNumberFormat="0" applyProtection="0">
      <alignment horizontal="left" vertical="center" indent="1"/>
    </xf>
    <xf numFmtId="0" fontId="4" fillId="92" borderId="27" applyNumberFormat="0" applyProtection="0">
      <alignment horizontal="left" vertical="center" indent="1"/>
    </xf>
    <xf numFmtId="0" fontId="4" fillId="70" borderId="11" applyNumberFormat="0" applyProtection="0">
      <alignment horizontal="left" vertical="center" indent="1"/>
    </xf>
    <xf numFmtId="0" fontId="4" fillId="70" borderId="11" applyNumberFormat="0" applyProtection="0">
      <alignment horizontal="left" vertical="center" indent="1"/>
    </xf>
    <xf numFmtId="0" fontId="7" fillId="85" borderId="13" applyNumberFormat="0" applyProtection="0">
      <alignment horizontal="left" vertical="center" indent="1"/>
    </xf>
    <xf numFmtId="0" fontId="4" fillId="92" borderId="27" applyNumberFormat="0" applyProtection="0">
      <alignment horizontal="left" vertical="top" indent="1"/>
    </xf>
    <xf numFmtId="0" fontId="4" fillId="92" borderId="27" applyNumberFormat="0" applyProtection="0">
      <alignment horizontal="left" vertical="top" indent="1"/>
    </xf>
    <xf numFmtId="0" fontId="4" fillId="70" borderId="11" applyNumberFormat="0" applyProtection="0">
      <alignment horizontal="left" vertical="center" indent="1"/>
    </xf>
    <xf numFmtId="0" fontId="4" fillId="70" borderId="11" applyNumberFormat="0" applyProtection="0">
      <alignment horizontal="left" vertical="center" indent="1"/>
    </xf>
    <xf numFmtId="0" fontId="7" fillId="85" borderId="27" applyNumberFormat="0" applyProtection="0">
      <alignment horizontal="left" vertical="top" indent="1"/>
    </xf>
    <xf numFmtId="0" fontId="4" fillId="93" borderId="3" applyNumberFormat="0">
      <protection locked="0"/>
    </xf>
    <xf numFmtId="0" fontId="4" fillId="0" borderId="0"/>
    <xf numFmtId="0" fontId="4" fillId="93" borderId="3" applyNumberFormat="0">
      <protection locked="0"/>
    </xf>
    <xf numFmtId="0" fontId="7" fillId="93" borderId="32" applyNumberFormat="0">
      <protection locked="0"/>
    </xf>
    <xf numFmtId="0" fontId="84" fillId="44" borderId="33" applyBorder="0"/>
    <xf numFmtId="4" fontId="3" fillId="4" borderId="27" applyNumberFormat="0" applyProtection="0">
      <alignment vertical="center"/>
    </xf>
    <xf numFmtId="4" fontId="3" fillId="4" borderId="27" applyNumberFormat="0" applyProtection="0">
      <alignment vertical="center"/>
    </xf>
    <xf numFmtId="4" fontId="3" fillId="4" borderId="11" applyNumberFormat="0" applyProtection="0">
      <alignment vertical="center"/>
    </xf>
    <xf numFmtId="4" fontId="85" fillId="9" borderId="27" applyNumberFormat="0" applyProtection="0">
      <alignment vertical="center"/>
    </xf>
    <xf numFmtId="4" fontId="80" fillId="4" borderId="27" applyNumberFormat="0" applyProtection="0">
      <alignment vertical="center"/>
    </xf>
    <xf numFmtId="4" fontId="80" fillId="4" borderId="27" applyNumberFormat="0" applyProtection="0">
      <alignment vertical="center"/>
    </xf>
    <xf numFmtId="4" fontId="80" fillId="4" borderId="11" applyNumberFormat="0" applyProtection="0">
      <alignment vertical="center"/>
    </xf>
    <xf numFmtId="4" fontId="81" fillId="4" borderId="3" applyNumberFormat="0" applyProtection="0">
      <alignment vertical="center"/>
    </xf>
    <xf numFmtId="4" fontId="3" fillId="4" borderId="27" applyNumberFormat="0" applyProtection="0">
      <alignment horizontal="left" vertical="center" indent="1"/>
    </xf>
    <xf numFmtId="4" fontId="3" fillId="4" borderId="27" applyNumberFormat="0" applyProtection="0">
      <alignment horizontal="left" vertical="center" indent="1"/>
    </xf>
    <xf numFmtId="4" fontId="3" fillId="4" borderId="11" applyNumberFormat="0" applyProtection="0">
      <alignment horizontal="left" vertical="center" indent="1"/>
    </xf>
    <xf numFmtId="4" fontId="85" fillId="19" borderId="27" applyNumberFormat="0" applyProtection="0">
      <alignment horizontal="left" vertical="center" indent="1"/>
    </xf>
    <xf numFmtId="0" fontId="3" fillId="4" borderId="27" applyNumberFormat="0" applyProtection="0">
      <alignment horizontal="left" vertical="top" indent="1"/>
    </xf>
    <xf numFmtId="0" fontId="3" fillId="4" borderId="27" applyNumberFormat="0" applyProtection="0">
      <alignment horizontal="left" vertical="top" indent="1"/>
    </xf>
    <xf numFmtId="4" fontId="3" fillId="4" borderId="11" applyNumberFormat="0" applyProtection="0">
      <alignment horizontal="left" vertical="center" indent="1"/>
    </xf>
    <xf numFmtId="0" fontId="85" fillId="9" borderId="27" applyNumberFormat="0" applyProtection="0">
      <alignment horizontal="left" vertical="top" indent="1"/>
    </xf>
    <xf numFmtId="4" fontId="4" fillId="85" borderId="27" applyNumberFormat="0" applyProtection="0">
      <alignment horizontal="right" vertical="center"/>
    </xf>
    <xf numFmtId="4" fontId="3" fillId="85" borderId="27" applyNumberFormat="0" applyProtection="0">
      <alignment horizontal="right" vertical="center"/>
    </xf>
    <xf numFmtId="4" fontId="8" fillId="0" borderId="27" applyNumberFormat="0" applyProtection="0">
      <alignment horizontal="right" vertical="center"/>
    </xf>
    <xf numFmtId="4" fontId="3" fillId="86" borderId="11" applyNumberFormat="0" applyProtection="0">
      <alignment horizontal="right" vertical="center"/>
    </xf>
    <xf numFmtId="4" fontId="7" fillId="0" borderId="13" applyNumberFormat="0" applyProtection="0">
      <alignment horizontal="right" vertical="center"/>
    </xf>
    <xf numFmtId="4" fontId="4" fillId="85" borderId="27" applyNumberFormat="0" applyProtection="0">
      <alignment horizontal="right" vertical="center"/>
    </xf>
    <xf numFmtId="4" fontId="7" fillId="0" borderId="13" applyNumberFormat="0" applyProtection="0">
      <alignment horizontal="right" vertical="center"/>
    </xf>
    <xf numFmtId="4" fontId="4" fillId="85" borderId="27" applyNumberFormat="0" applyProtection="0">
      <alignment horizontal="right" vertical="center"/>
    </xf>
    <xf numFmtId="4" fontId="80" fillId="85" borderId="27" applyNumberFormat="0" applyProtection="0">
      <alignment horizontal="right" vertical="center"/>
    </xf>
    <xf numFmtId="4" fontId="80" fillId="85" borderId="27" applyNumberFormat="0" applyProtection="0">
      <alignment horizontal="right" vertical="center"/>
    </xf>
    <xf numFmtId="4" fontId="11" fillId="94" borderId="27" applyNumberFormat="0" applyProtection="0">
      <alignment horizontal="right" vertical="center"/>
    </xf>
    <xf numFmtId="4" fontId="86" fillId="92" borderId="27" applyNumberFormat="0" applyProtection="0">
      <alignment horizontal="right" vertical="center"/>
    </xf>
    <xf numFmtId="4" fontId="11" fillId="66" borderId="27" applyNumberFormat="0" applyProtection="0">
      <alignment horizontal="right" vertical="center"/>
    </xf>
    <xf numFmtId="4" fontId="80" fillId="86" borderId="11" applyNumberFormat="0" applyProtection="0">
      <alignment horizontal="right" vertical="center"/>
    </xf>
    <xf numFmtId="4" fontId="81" fillId="95" borderId="13" applyNumberFormat="0" applyProtection="0">
      <alignment horizontal="right" vertical="center"/>
    </xf>
    <xf numFmtId="4" fontId="11" fillId="94" borderId="27" applyNumberFormat="0" applyProtection="0">
      <alignment horizontal="right" vertical="center"/>
    </xf>
    <xf numFmtId="4" fontId="3" fillId="88" borderId="27" applyNumberFormat="0" applyProtection="0">
      <alignment horizontal="left" vertical="center" indent="1"/>
    </xf>
    <xf numFmtId="4" fontId="3" fillId="88" borderId="27" applyNumberFormat="0" applyProtection="0">
      <alignment horizontal="left" vertical="center" indent="1"/>
    </xf>
    <xf numFmtId="0" fontId="4" fillId="70" borderId="11" applyNumberFormat="0" applyProtection="0">
      <alignment horizontal="left" vertical="center" indent="1"/>
    </xf>
    <xf numFmtId="0" fontId="4" fillId="70" borderId="11" applyNumberFormat="0" applyProtection="0">
      <alignment horizontal="left" vertical="center" indent="1"/>
    </xf>
    <xf numFmtId="4" fontId="8" fillId="96" borderId="27" applyNumberFormat="0" applyProtection="0">
      <alignment horizontal="left" vertical="center" indent="1"/>
    </xf>
    <xf numFmtId="0" fontId="4" fillId="70" borderId="11" applyNumberFormat="0" applyProtection="0">
      <alignment horizontal="left" vertical="center" indent="1"/>
    </xf>
    <xf numFmtId="4" fontId="7" fillId="23" borderId="13" applyNumberFormat="0" applyProtection="0">
      <alignment horizontal="left" vertical="center" indent="1"/>
    </xf>
    <xf numFmtId="4" fontId="7" fillId="23" borderId="13" applyNumberFormat="0" applyProtection="0">
      <alignment horizontal="left" vertical="center" indent="1"/>
    </xf>
    <xf numFmtId="4" fontId="8" fillId="96" borderId="27" applyNumberFormat="0" applyProtection="0">
      <alignment horizontal="left" vertical="center" indent="1"/>
    </xf>
    <xf numFmtId="0" fontId="4" fillId="68" borderId="27" applyNumberFormat="0" applyProtection="0">
      <alignment horizontal="left" vertical="top" indent="1"/>
    </xf>
    <xf numFmtId="0" fontId="3" fillId="68" borderId="27" applyNumberFormat="0" applyProtection="0">
      <alignment horizontal="left" vertical="top" indent="1"/>
    </xf>
    <xf numFmtId="0" fontId="8" fillId="71" borderId="27" applyNumberFormat="0" applyProtection="0">
      <alignment horizontal="center" vertical="top" wrapText="1"/>
    </xf>
    <xf numFmtId="0" fontId="4" fillId="70" borderId="11" applyNumberFormat="0" applyProtection="0">
      <alignment horizontal="left" vertical="center" indent="1"/>
    </xf>
    <xf numFmtId="0" fontId="4" fillId="70" borderId="11" applyNumberFormat="0" applyProtection="0">
      <alignment horizontal="left" vertical="center" indent="1"/>
    </xf>
    <xf numFmtId="0" fontId="4" fillId="68" borderId="27" applyNumberFormat="0" applyProtection="0">
      <alignment horizontal="left" vertical="top" indent="1"/>
    </xf>
    <xf numFmtId="0" fontId="85" fillId="88" borderId="27" applyNumberFormat="0" applyProtection="0">
      <alignment horizontal="left" vertical="top" indent="1"/>
    </xf>
    <xf numFmtId="0" fontId="3" fillId="68" borderId="27" applyNumberFormat="0" applyProtection="0">
      <alignment horizontal="left" vertical="top" indent="1"/>
    </xf>
    <xf numFmtId="4" fontId="87" fillId="97" borderId="0" applyNumberFormat="0" applyProtection="0">
      <alignment horizontal="left" vertical="center" indent="1"/>
    </xf>
    <xf numFmtId="4" fontId="87" fillId="97" borderId="0" applyNumberFormat="0" applyProtection="0">
      <alignment horizontal="left" vertical="center" indent="1"/>
    </xf>
    <xf numFmtId="4" fontId="88" fillId="98" borderId="34" applyNumberFormat="0" applyProtection="0">
      <alignment horizontal="left" vertical="center" indent="1"/>
    </xf>
    <xf numFmtId="0" fontId="89" fillId="0" borderId="0"/>
    <xf numFmtId="4" fontId="90" fillId="97" borderId="28" applyNumberFormat="0" applyProtection="0">
      <alignment horizontal="left" vertical="center" indent="1"/>
    </xf>
    <xf numFmtId="4" fontId="88" fillId="98" borderId="34" applyNumberFormat="0" applyProtection="0">
      <alignment horizontal="left" vertical="center" indent="1"/>
    </xf>
    <xf numFmtId="0" fontId="7" fillId="99" borderId="3"/>
    <xf numFmtId="4" fontId="19" fillId="85" borderId="27" applyNumberFormat="0" applyProtection="0">
      <alignment horizontal="right" vertical="center"/>
    </xf>
    <xf numFmtId="4" fontId="19" fillId="85" borderId="27" applyNumberFormat="0" applyProtection="0">
      <alignment horizontal="right" vertical="center"/>
    </xf>
    <xf numFmtId="4" fontId="19" fillId="86" borderId="11" applyNumberFormat="0" applyProtection="0">
      <alignment horizontal="right" vertical="center"/>
    </xf>
    <xf numFmtId="4" fontId="91" fillId="93" borderId="13" applyNumberFormat="0" applyProtection="0">
      <alignment horizontal="right" vertical="center"/>
    </xf>
    <xf numFmtId="0" fontId="4" fillId="9" borderId="0" applyNumberFormat="0" applyFont="0" applyBorder="0" applyAlignment="0" applyProtection="0"/>
    <xf numFmtId="0" fontId="4" fillId="9" borderId="0" applyNumberFormat="0" applyFont="0" applyBorder="0" applyAlignment="0" applyProtection="0"/>
    <xf numFmtId="0" fontId="4" fillId="93" borderId="0" applyNumberFormat="0" applyFont="0" applyBorder="0" applyAlignment="0" applyProtection="0"/>
    <xf numFmtId="0" fontId="4" fillId="93" borderId="0" applyNumberFormat="0" applyFont="0" applyBorder="0" applyAlignment="0" applyProtection="0"/>
    <xf numFmtId="0" fontId="4" fillId="19" borderId="0" applyNumberFormat="0" applyFont="0" applyBorder="0" applyAlignment="0" applyProtection="0"/>
    <xf numFmtId="0" fontId="4" fillId="19"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9" borderId="0" applyNumberFormat="0" applyFont="0" applyBorder="0" applyAlignment="0" applyProtection="0"/>
    <xf numFmtId="0" fontId="4" fillId="19"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50" fillId="8" borderId="0" applyNumberFormat="0" applyBorder="0" applyAlignment="0" applyProtection="0"/>
    <xf numFmtId="0" fontId="92" fillId="12" borderId="0" applyNumberFormat="0" applyBorder="0" applyAlignment="0" applyProtection="0"/>
    <xf numFmtId="0" fontId="93" fillId="47" borderId="0" applyNumberFormat="0" applyBorder="0" applyAlignment="0" applyProtection="0"/>
    <xf numFmtId="165" fontId="4" fillId="0" borderId="0" applyFont="0" applyFill="0" applyBorder="0" applyAlignment="0" applyProtection="0"/>
    <xf numFmtId="0" fontId="94" fillId="0" borderId="0" applyNumberFormat="0" applyFill="0" applyBorder="0" applyAlignment="0" applyProtection="0"/>
    <xf numFmtId="0" fontId="42" fillId="0" borderId="0"/>
    <xf numFmtId="0" fontId="4" fillId="0" borderId="0"/>
    <xf numFmtId="0" fontId="4" fillId="0" borderId="0"/>
    <xf numFmtId="0" fontId="4" fillId="0" borderId="0"/>
    <xf numFmtId="0" fontId="4" fillId="0" borderId="0">
      <alignment vertical="top"/>
    </xf>
    <xf numFmtId="0" fontId="4" fillId="0" borderId="0"/>
    <xf numFmtId="0" fontId="76" fillId="0" borderId="0"/>
    <xf numFmtId="0" fontId="76" fillId="0" borderId="0"/>
    <xf numFmtId="0" fontId="4" fillId="0" borderId="0"/>
    <xf numFmtId="0" fontId="8" fillId="0" borderId="0"/>
    <xf numFmtId="0" fontId="7" fillId="100" borderId="0"/>
    <xf numFmtId="0" fontId="4" fillId="0" borderId="0"/>
    <xf numFmtId="0" fontId="7" fillId="100" borderId="0"/>
    <xf numFmtId="0" fontId="4" fillId="0" borderId="0"/>
    <xf numFmtId="0" fontId="41" fillId="0" borderId="0"/>
    <xf numFmtId="0" fontId="3" fillId="0" borderId="0">
      <alignment vertical="top"/>
    </xf>
    <xf numFmtId="0" fontId="41" fillId="0" borderId="0"/>
    <xf numFmtId="0" fontId="3" fillId="0" borderId="0">
      <alignment vertical="top"/>
    </xf>
    <xf numFmtId="0" fontId="95" fillId="0" borderId="0" applyNumberFormat="0" applyFill="0" applyBorder="0" applyProtection="0">
      <alignment horizontal="center"/>
    </xf>
    <xf numFmtId="198" fontId="3" fillId="0" borderId="0" applyFill="0" applyBorder="0" applyAlignment="0"/>
    <xf numFmtId="49" fontId="3" fillId="0" borderId="0" applyFill="0" applyBorder="0" applyAlignment="0"/>
    <xf numFmtId="185" fontId="3" fillId="0" borderId="0" applyFill="0" applyBorder="0" applyAlignment="0"/>
    <xf numFmtId="186" fontId="3" fillId="0" borderId="0" applyFill="0" applyBorder="0" applyAlignment="0"/>
    <xf numFmtId="0" fontId="96"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7" fillId="0" borderId="0" applyNumberFormat="0" applyFill="0" applyBorder="0" applyAlignment="0" applyProtection="0"/>
    <xf numFmtId="0" fontId="98" fillId="0" borderId="35" applyNumberFormat="0" applyFill="0" applyAlignment="0" applyProtection="0"/>
    <xf numFmtId="0" fontId="99" fillId="0" borderId="21" applyNumberFormat="0" applyFill="0" applyAlignment="0" applyProtection="0"/>
    <xf numFmtId="0" fontId="62" fillId="0" borderId="36" applyNumberFormat="0" applyFill="0" applyAlignment="0" applyProtection="0"/>
    <xf numFmtId="0" fontId="61" fillId="0" borderId="18" applyNumberFormat="0" applyFill="0" applyAlignment="0" applyProtection="0"/>
    <xf numFmtId="0" fontId="61" fillId="0" borderId="17" applyNumberFormat="0" applyFill="0" applyAlignment="0" applyProtection="0"/>
    <xf numFmtId="0" fontId="98" fillId="0" borderId="35" applyNumberFormat="0" applyFill="0" applyAlignment="0" applyProtection="0"/>
    <xf numFmtId="0" fontId="100" fillId="0" borderId="20" applyNumberFormat="0" applyFill="0" applyAlignment="0" applyProtection="0"/>
    <xf numFmtId="0" fontId="69" fillId="0" borderId="19" applyNumberFormat="0" applyFill="0" applyAlignment="0" applyProtection="0"/>
    <xf numFmtId="0" fontId="99" fillId="0" borderId="21" applyNumberFormat="0" applyFill="0" applyAlignment="0" applyProtection="0"/>
    <xf numFmtId="0" fontId="101" fillId="0" borderId="22" applyNumberFormat="0" applyFill="0" applyAlignment="0" applyProtection="0"/>
    <xf numFmtId="0" fontId="70" fillId="0" borderId="37" applyNumberFormat="0" applyFill="0" applyAlignment="0" applyProtection="0"/>
    <xf numFmtId="0" fontId="62" fillId="0" borderId="36" applyNumberFormat="0" applyFill="0" applyAlignment="0" applyProtection="0"/>
    <xf numFmtId="0" fontId="102" fillId="0" borderId="24" applyNumberFormat="0" applyFill="0" applyAlignment="0" applyProtection="0"/>
    <xf numFmtId="0" fontId="71" fillId="0" borderId="38" applyNumberFormat="0" applyFill="0" applyAlignment="0" applyProtection="0"/>
    <xf numFmtId="0" fontId="62" fillId="0" borderId="0" applyNumberFormat="0" applyFill="0" applyBorder="0" applyAlignment="0" applyProtection="0"/>
    <xf numFmtId="0" fontId="102" fillId="0" borderId="0" applyNumberFormat="0" applyFill="0" applyBorder="0" applyAlignment="0" applyProtection="0"/>
    <xf numFmtId="0" fontId="71" fillId="0" borderId="0" applyNumberFormat="0" applyFill="0" applyBorder="0" applyAlignment="0" applyProtection="0"/>
    <xf numFmtId="0" fontId="97" fillId="0" borderId="0" applyNumberFormat="0" applyFill="0" applyBorder="0" applyAlignment="0" applyProtection="0"/>
    <xf numFmtId="0" fontId="94" fillId="0" borderId="0" applyNumberFormat="0" applyFill="0" applyBorder="0" applyAlignment="0" applyProtection="0"/>
    <xf numFmtId="0" fontId="103" fillId="0" borderId="0"/>
    <xf numFmtId="199" fontId="4" fillId="0" borderId="0" applyFont="0" applyFill="0" applyBorder="0" applyAlignment="0" applyProtection="0"/>
    <xf numFmtId="200" fontId="4" fillId="0" borderId="0" applyFont="0" applyFill="0" applyBorder="0" applyAlignment="0" applyProtection="0"/>
    <xf numFmtId="0" fontId="57" fillId="0" borderId="15" applyNumberFormat="0" applyFill="0" applyAlignment="0" applyProtection="0"/>
    <xf numFmtId="0" fontId="104" fillId="0" borderId="25" applyNumberFormat="0" applyFill="0" applyAlignment="0" applyProtection="0"/>
    <xf numFmtId="0" fontId="54" fillId="0" borderId="39" applyNumberFormat="0" applyFill="0" applyAlignment="0" applyProtection="0"/>
    <xf numFmtId="169" fontId="4" fillId="0" borderId="0" applyFont="0" applyFill="0" applyBorder="0" applyAlignment="0" applyProtection="0"/>
    <xf numFmtId="0" fontId="9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56" fillId="15" borderId="14" applyNumberFormat="0" applyAlignment="0" applyProtection="0"/>
    <xf numFmtId="0" fontId="107" fillId="58" borderId="14" applyNumberFormat="0" applyAlignment="0" applyProtection="0"/>
    <xf numFmtId="0" fontId="56" fillId="52" borderId="14" applyNumberFormat="0" applyAlignment="0" applyProtection="0"/>
  </cellStyleXfs>
  <cellXfs count="396">
    <xf numFmtId="0" fontId="0" fillId="0" borderId="0" xfId="0"/>
    <xf numFmtId="0" fontId="11" fillId="0" borderId="0" xfId="0" applyFont="1" applyAlignment="1"/>
    <xf numFmtId="0" fontId="11" fillId="0" borderId="0" xfId="0" applyFont="1" applyAlignment="1">
      <alignment horizontal="centerContinuous"/>
    </xf>
    <xf numFmtId="0" fontId="17" fillId="0" borderId="0" xfId="0" applyFont="1" applyAlignment="1"/>
    <xf numFmtId="0" fontId="17" fillId="0" borderId="0" xfId="0" applyFont="1" applyAlignment="1">
      <alignment horizontal="centerContinuous"/>
    </xf>
    <xf numFmtId="0" fontId="0" fillId="0" borderId="0" xfId="0" applyBorder="1" applyAlignment="1">
      <alignment horizontal="right"/>
    </xf>
    <xf numFmtId="0" fontId="0" fillId="0" borderId="5" xfId="0" applyBorder="1" applyAlignment="1">
      <alignment horizontal="right"/>
    </xf>
    <xf numFmtId="0" fontId="1" fillId="0" borderId="0" xfId="0" applyFont="1"/>
    <xf numFmtId="3" fontId="0" fillId="0" borderId="0" xfId="0" applyNumberFormat="1" applyBorder="1" applyAlignment="1">
      <alignment horizontal="right"/>
    </xf>
    <xf numFmtId="0" fontId="22" fillId="0" borderId="0" xfId="0" applyFont="1"/>
    <xf numFmtId="166" fontId="5" fillId="0" borderId="0" xfId="0" applyNumberFormat="1" applyFont="1" applyBorder="1"/>
    <xf numFmtId="168" fontId="0" fillId="0" borderId="0" xfId="0" applyNumberFormat="1" applyBorder="1"/>
    <xf numFmtId="170" fontId="0" fillId="0" borderId="0" xfId="0" applyNumberFormat="1" applyBorder="1"/>
    <xf numFmtId="3" fontId="0" fillId="0" borderId="0" xfId="0" applyNumberFormat="1"/>
    <xf numFmtId="170" fontId="0" fillId="0" borderId="0" xfId="0" applyNumberFormat="1"/>
    <xf numFmtId="170" fontId="0" fillId="0" borderId="5" xfId="0" applyNumberFormat="1" applyBorder="1"/>
    <xf numFmtId="170" fontId="0" fillId="0" borderId="6" xfId="0" applyNumberFormat="1" applyBorder="1"/>
    <xf numFmtId="170" fontId="0" fillId="0" borderId="7" xfId="0" applyNumberFormat="1" applyBorder="1"/>
    <xf numFmtId="166" fontId="1" fillId="0" borderId="8" xfId="0" applyNumberFormat="1" applyFont="1" applyBorder="1"/>
    <xf numFmtId="3" fontId="1" fillId="0" borderId="0" xfId="0" applyNumberFormat="1" applyFont="1"/>
    <xf numFmtId="166" fontId="1" fillId="0" borderId="0" xfId="0" applyNumberFormat="1" applyFont="1" applyBorder="1"/>
    <xf numFmtId="2" fontId="0" fillId="0" borderId="0" xfId="0" applyNumberFormat="1"/>
    <xf numFmtId="0" fontId="23" fillId="0" borderId="0" xfId="0" applyFont="1"/>
    <xf numFmtId="166" fontId="0" fillId="0" borderId="0" xfId="0" applyNumberFormat="1"/>
    <xf numFmtId="0" fontId="0" fillId="0" borderId="0" xfId="0" applyBorder="1"/>
    <xf numFmtId="168" fontId="0" fillId="0" borderId="0" xfId="0" applyNumberFormat="1"/>
    <xf numFmtId="3" fontId="19" fillId="0" borderId="0" xfId="0" applyNumberFormat="1" applyFont="1"/>
    <xf numFmtId="37" fontId="0" fillId="0" borderId="0" xfId="0" applyNumberFormat="1"/>
    <xf numFmtId="37" fontId="1" fillId="0" borderId="0" xfId="0" applyNumberFormat="1" applyFont="1" applyBorder="1"/>
    <xf numFmtId="37" fontId="1" fillId="0" borderId="8" xfId="0" applyNumberFormat="1" applyFont="1" applyBorder="1"/>
    <xf numFmtId="3" fontId="1" fillId="0" borderId="0" xfId="0" applyNumberFormat="1" applyFont="1" applyBorder="1"/>
    <xf numFmtId="2" fontId="0" fillId="0" borderId="0" xfId="0" applyNumberFormat="1" applyBorder="1"/>
    <xf numFmtId="171" fontId="0" fillId="0" borderId="0" xfId="0" applyNumberFormat="1"/>
    <xf numFmtId="166" fontId="0" fillId="0" borderId="0" xfId="0" applyNumberFormat="1" applyBorder="1"/>
    <xf numFmtId="4" fontId="0" fillId="0" borderId="0" xfId="0" applyNumberFormat="1"/>
    <xf numFmtId="170" fontId="23" fillId="0" borderId="8" xfId="0" applyNumberFormat="1" applyFont="1" applyBorder="1"/>
    <xf numFmtId="0" fontId="25" fillId="0" borderId="0" xfId="0" applyFont="1" applyFill="1" applyBorder="1" applyAlignment="1">
      <alignment vertical="center"/>
    </xf>
    <xf numFmtId="0" fontId="26" fillId="0" borderId="0" xfId="0" applyFont="1" applyFill="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173" fontId="24" fillId="0" borderId="0" xfId="0" applyNumberFormat="1" applyFont="1" applyFill="1" applyBorder="1" applyAlignment="1">
      <alignment vertical="center"/>
    </xf>
    <xf numFmtId="0" fontId="25" fillId="0" borderId="0" xfId="0" applyFont="1" applyFill="1" applyAlignment="1">
      <alignment vertical="center"/>
    </xf>
    <xf numFmtId="173" fontId="25" fillId="0" borderId="0" xfId="0" applyNumberFormat="1" applyFont="1" applyFill="1" applyBorder="1" applyAlignment="1">
      <alignment vertical="center"/>
    </xf>
    <xf numFmtId="173" fontId="26" fillId="0" borderId="0" xfId="0" applyNumberFormat="1" applyFont="1" applyFill="1" applyBorder="1" applyAlignment="1">
      <alignment vertical="center"/>
    </xf>
    <xf numFmtId="173" fontId="27" fillId="0" borderId="0" xfId="0" applyNumberFormat="1" applyFont="1" applyFill="1" applyBorder="1" applyAlignment="1">
      <alignment vertical="center"/>
    </xf>
    <xf numFmtId="20" fontId="24" fillId="0" borderId="0" xfId="0" applyNumberFormat="1" applyFont="1" applyFill="1" applyAlignment="1">
      <alignment vertical="center"/>
    </xf>
    <xf numFmtId="172" fontId="26" fillId="0" borderId="0" xfId="0" applyNumberFormat="1" applyFont="1" applyFill="1" applyAlignment="1">
      <alignment vertical="center"/>
    </xf>
    <xf numFmtId="172" fontId="24" fillId="0" borderId="0" xfId="0" applyNumberFormat="1" applyFont="1" applyFill="1" applyAlignment="1">
      <alignment vertical="center"/>
    </xf>
    <xf numFmtId="0" fontId="25" fillId="0" borderId="0" xfId="0" applyFont="1" applyFill="1" applyBorder="1" applyAlignment="1">
      <alignment horizontal="center" vertical="center"/>
    </xf>
    <xf numFmtId="173" fontId="24"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0" fillId="0" borderId="0" xfId="0" applyAlignment="1">
      <alignment horizontal="center"/>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0" fillId="0" borderId="0" xfId="0" applyFont="1" applyFill="1" applyAlignment="1">
      <alignment vertical="center"/>
    </xf>
    <xf numFmtId="170" fontId="30" fillId="0" borderId="0" xfId="0" applyNumberFormat="1" applyFont="1" applyFill="1" applyBorder="1" applyAlignment="1">
      <alignment vertical="center"/>
    </xf>
    <xf numFmtId="173" fontId="30" fillId="0" borderId="0" xfId="0" applyNumberFormat="1" applyFont="1" applyFill="1" applyBorder="1" applyAlignment="1">
      <alignment vertical="center"/>
    </xf>
    <xf numFmtId="0" fontId="31" fillId="0" borderId="0" xfId="0" applyFont="1" applyFill="1" applyAlignment="1">
      <alignment horizontal="left" vertical="center" wrapText="1"/>
    </xf>
    <xf numFmtId="0" fontId="31" fillId="0" borderId="0" xfId="0" applyFont="1" applyFill="1" applyAlignment="1">
      <alignment vertical="center"/>
    </xf>
    <xf numFmtId="0" fontId="31" fillId="0" borderId="0" xfId="0" applyFont="1" applyFill="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170" fontId="33" fillId="0" borderId="0" xfId="0" applyNumberFormat="1" applyFont="1" applyFill="1" applyBorder="1" applyAlignment="1">
      <alignment vertical="center"/>
    </xf>
    <xf numFmtId="0" fontId="33" fillId="0" borderId="0" xfId="0" applyFont="1" applyFill="1" applyAlignment="1">
      <alignment vertical="center"/>
    </xf>
    <xf numFmtId="173" fontId="30" fillId="0" borderId="0" xfId="0" applyNumberFormat="1" applyFont="1" applyBorder="1" applyAlignment="1">
      <alignment horizontal="center"/>
    </xf>
    <xf numFmtId="0" fontId="34" fillId="0" borderId="0" xfId="0" applyFont="1"/>
    <xf numFmtId="0" fontId="30" fillId="0" borderId="0" xfId="0" applyFont="1"/>
    <xf numFmtId="0" fontId="31" fillId="0" borderId="0" xfId="0" applyFont="1" applyBorder="1" applyAlignment="1">
      <alignment horizontal="right"/>
    </xf>
    <xf numFmtId="0" fontId="30" fillId="0" borderId="0" xfId="0" applyFont="1" applyFill="1" applyBorder="1" applyAlignment="1">
      <alignment horizontal="center"/>
    </xf>
    <xf numFmtId="173" fontId="30" fillId="0" borderId="0" xfId="0" applyNumberFormat="1" applyFont="1" applyFill="1" applyBorder="1" applyAlignment="1">
      <alignment horizontal="center"/>
    </xf>
    <xf numFmtId="0" fontId="30" fillId="0" borderId="0" xfId="0" applyFont="1" applyBorder="1"/>
    <xf numFmtId="0" fontId="31" fillId="0" borderId="0" xfId="0" applyFont="1"/>
    <xf numFmtId="0" fontId="30" fillId="0" borderId="0" xfId="0" applyFont="1" applyFill="1" applyBorder="1"/>
    <xf numFmtId="3" fontId="30" fillId="0" borderId="0" xfId="0" applyNumberFormat="1" applyFont="1" applyFill="1" applyBorder="1"/>
    <xf numFmtId="0" fontId="34" fillId="0" borderId="0" xfId="0" applyFont="1" applyFill="1"/>
    <xf numFmtId="0" fontId="30" fillId="0" borderId="0" xfId="0" applyFont="1" applyFill="1"/>
    <xf numFmtId="9" fontId="31" fillId="0" borderId="0" xfId="0" applyNumberFormat="1" applyFont="1" applyFill="1" applyBorder="1"/>
    <xf numFmtId="0" fontId="31" fillId="0" borderId="0" xfId="0" applyFont="1" applyFill="1"/>
    <xf numFmtId="170" fontId="31" fillId="0" borderId="0" xfId="0" applyNumberFormat="1" applyFont="1" applyFill="1" applyBorder="1" applyAlignment="1">
      <alignment horizontal="right"/>
    </xf>
    <xf numFmtId="3" fontId="30" fillId="0" borderId="0" xfId="0" applyNumberFormat="1" applyFont="1" applyBorder="1"/>
    <xf numFmtId="9" fontId="31" fillId="0" borderId="0" xfId="0" applyNumberFormat="1" applyFont="1" applyBorder="1"/>
    <xf numFmtId="0" fontId="33" fillId="0" borderId="0" xfId="0" applyFont="1" applyFill="1" applyBorder="1" applyAlignment="1">
      <alignment horizontal="center"/>
    </xf>
    <xf numFmtId="0" fontId="33" fillId="0" borderId="0" xfId="0" applyFont="1" applyFill="1" applyBorder="1"/>
    <xf numFmtId="0" fontId="30" fillId="0" borderId="0" xfId="0" applyFont="1" applyFill="1" applyBorder="1" applyAlignment="1">
      <alignment horizontal="left" vertical="center"/>
    </xf>
    <xf numFmtId="0" fontId="31" fillId="0" borderId="0" xfId="0" quotePrefix="1" applyFont="1" applyFill="1" applyBorder="1" applyAlignment="1">
      <alignment horizontal="center" vertical="center"/>
    </xf>
    <xf numFmtId="0" fontId="31" fillId="0" borderId="0" xfId="0" applyFont="1" applyFill="1" applyBorder="1"/>
    <xf numFmtId="3" fontId="31" fillId="0" borderId="0" xfId="0" applyNumberFormat="1" applyFont="1" applyFill="1" applyBorder="1" applyAlignment="1">
      <alignment horizontal="right"/>
    </xf>
    <xf numFmtId="0" fontId="31" fillId="0" borderId="0" xfId="0" applyFont="1" applyBorder="1"/>
    <xf numFmtId="3" fontId="31" fillId="0" borderId="0" xfId="0" applyNumberFormat="1" applyFont="1" applyBorder="1" applyAlignment="1">
      <alignment horizontal="right"/>
    </xf>
    <xf numFmtId="170" fontId="32" fillId="0" borderId="0" xfId="0" applyNumberFormat="1" applyFont="1" applyFill="1" applyBorder="1" applyAlignment="1">
      <alignment horizontal="right"/>
    </xf>
    <xf numFmtId="14" fontId="30" fillId="0" borderId="0" xfId="0" quotePrefix="1" applyNumberFormat="1" applyFont="1" applyBorder="1" applyAlignment="1">
      <alignment horizontal="left"/>
    </xf>
    <xf numFmtId="14" fontId="30" fillId="0" borderId="0" xfId="0" applyNumberFormat="1" applyFont="1" applyBorder="1" applyAlignment="1">
      <alignment horizontal="center"/>
    </xf>
    <xf numFmtId="14" fontId="30" fillId="0" borderId="0" xfId="0" applyNumberFormat="1" applyFont="1" applyAlignment="1">
      <alignment horizontal="center"/>
    </xf>
    <xf numFmtId="14" fontId="31" fillId="0" borderId="0" xfId="0" applyNumberFormat="1" applyFont="1" applyBorder="1" applyAlignment="1">
      <alignment horizontal="left"/>
    </xf>
    <xf numFmtId="0" fontId="31" fillId="0" borderId="0" xfId="0" quotePrefix="1" applyFont="1" applyBorder="1" applyAlignment="1">
      <alignment horizontal="right"/>
    </xf>
    <xf numFmtId="14" fontId="30" fillId="0" borderId="5" xfId="0" applyNumberFormat="1" applyFont="1" applyBorder="1" applyAlignment="1">
      <alignment horizontal="center"/>
    </xf>
    <xf numFmtId="0" fontId="30" fillId="0" borderId="5" xfId="0" quotePrefix="1" applyFont="1" applyBorder="1" applyAlignment="1">
      <alignment horizontal="center"/>
    </xf>
    <xf numFmtId="3" fontId="31" fillId="0" borderId="0" xfId="0" applyNumberFormat="1" applyFont="1" applyBorder="1"/>
    <xf numFmtId="3" fontId="31" fillId="0" borderId="0" xfId="0" applyNumberFormat="1" applyFont="1" applyFill="1" applyBorder="1"/>
    <xf numFmtId="0" fontId="31" fillId="0" borderId="0" xfId="0" applyFont="1" applyBorder="1" applyAlignment="1">
      <alignment horizontal="left" wrapText="1"/>
    </xf>
    <xf numFmtId="190" fontId="31" fillId="0" borderId="0" xfId="0" applyNumberFormat="1" applyFont="1" applyBorder="1" applyAlignment="1">
      <alignment horizontal="left" wrapText="1"/>
    </xf>
    <xf numFmtId="0" fontId="31" fillId="0" borderId="0" xfId="0" applyFont="1" applyBorder="1" applyAlignment="1">
      <alignment wrapText="1"/>
    </xf>
    <xf numFmtId="0" fontId="31" fillId="0" borderId="0" xfId="0" applyFont="1" applyBorder="1" applyAlignment="1">
      <alignment horizontal="left"/>
    </xf>
    <xf numFmtId="0" fontId="30" fillId="0" borderId="0" xfId="0" applyFont="1" applyBorder="1" applyAlignment="1">
      <alignment horizontal="left" wrapText="1"/>
    </xf>
    <xf numFmtId="0" fontId="30" fillId="0" borderId="0" xfId="0" applyFont="1" applyFill="1" applyAlignment="1">
      <alignment horizontal="left"/>
    </xf>
    <xf numFmtId="0" fontId="30" fillId="0" borderId="0" xfId="0" applyFont="1" applyFill="1" applyAlignment="1">
      <alignment horizontal="left" wrapText="1"/>
    </xf>
    <xf numFmtId="0" fontId="31" fillId="0" borderId="0" xfId="0" applyFont="1" applyFill="1" applyBorder="1" applyAlignment="1">
      <alignment horizontal="left" wrapText="1"/>
    </xf>
    <xf numFmtId="0" fontId="30" fillId="0" borderId="0" xfId="0" applyFont="1" applyFill="1" applyAlignment="1">
      <alignment wrapText="1"/>
    </xf>
    <xf numFmtId="0" fontId="38" fillId="0" borderId="0" xfId="0" applyFont="1"/>
    <xf numFmtId="49" fontId="30" fillId="0" borderId="0" xfId="0" applyNumberFormat="1" applyFont="1" applyAlignment="1">
      <alignment horizontal="right"/>
    </xf>
    <xf numFmtId="49" fontId="31" fillId="0" borderId="0" xfId="0" applyNumberFormat="1" applyFont="1" applyFill="1" applyBorder="1" applyAlignment="1">
      <alignment horizontal="right"/>
    </xf>
    <xf numFmtId="0" fontId="30" fillId="0" borderId="0" xfId="0" applyFont="1" applyFill="1" applyBorder="1" applyAlignment="1"/>
    <xf numFmtId="0" fontId="31" fillId="0" borderId="0" xfId="0" applyFont="1" applyFill="1" applyAlignment="1"/>
    <xf numFmtId="9" fontId="30" fillId="0" borderId="0" xfId="64" applyFont="1" applyFill="1"/>
    <xf numFmtId="0" fontId="30" fillId="0" borderId="0" xfId="0" applyFont="1" applyFill="1" applyAlignment="1"/>
    <xf numFmtId="49" fontId="30" fillId="0" borderId="0" xfId="0" applyNumberFormat="1" applyFont="1" applyFill="1" applyAlignment="1">
      <alignment horizontal="right"/>
    </xf>
    <xf numFmtId="0" fontId="36" fillId="0" borderId="0" xfId="0" applyFont="1" applyFill="1"/>
    <xf numFmtId="49" fontId="33" fillId="0" borderId="0" xfId="0" applyNumberFormat="1" applyFont="1" applyFill="1" applyBorder="1" applyAlignment="1">
      <alignment horizontal="right"/>
    </xf>
    <xf numFmtId="49" fontId="32" fillId="0" borderId="0" xfId="0" applyNumberFormat="1" applyFont="1" applyFill="1" applyAlignment="1">
      <alignment horizontal="right"/>
    </xf>
    <xf numFmtId="0" fontId="30" fillId="0" borderId="0" xfId="0" applyFont="1" applyFill="1" applyBorder="1" applyAlignment="1">
      <alignment horizontal="left" vertical="top"/>
    </xf>
    <xf numFmtId="0" fontId="39" fillId="0" borderId="0" xfId="0" applyFont="1" applyFill="1"/>
    <xf numFmtId="0" fontId="37" fillId="0" borderId="0" xfId="0" applyFont="1" applyFill="1" applyBorder="1" applyAlignment="1">
      <alignment vertical="center"/>
    </xf>
    <xf numFmtId="14" fontId="108" fillId="0" borderId="0" xfId="0" applyNumberFormat="1" applyFont="1" applyBorder="1" applyAlignment="1">
      <alignment horizontal="left"/>
    </xf>
    <xf numFmtId="0" fontId="30" fillId="0" borderId="0" xfId="0" quotePrefix="1" applyFont="1" applyBorder="1" applyAlignment="1">
      <alignment horizontal="right"/>
    </xf>
    <xf numFmtId="0" fontId="24" fillId="0" borderId="0" xfId="0" applyFont="1"/>
    <xf numFmtId="0" fontId="30" fillId="5" borderId="0" xfId="0" applyFont="1" applyFill="1" applyBorder="1" applyAlignment="1">
      <alignment horizontal="left" wrapText="1"/>
    </xf>
    <xf numFmtId="49" fontId="30" fillId="0" borderId="0" xfId="0" applyNumberFormat="1" applyFont="1" applyBorder="1" applyAlignment="1">
      <alignment horizontal="right"/>
    </xf>
    <xf numFmtId="49" fontId="31" fillId="101" borderId="0" xfId="0" applyNumberFormat="1" applyFont="1" applyFill="1" applyBorder="1" applyAlignment="1">
      <alignment horizontal="right"/>
    </xf>
    <xf numFmtId="0" fontId="33" fillId="0" borderId="0" xfId="0" applyFont="1" applyFill="1"/>
    <xf numFmtId="0" fontId="32" fillId="0" borderId="0" xfId="0" applyFont="1" applyFill="1" applyBorder="1" applyAlignment="1">
      <alignment horizontal="right" vertical="center"/>
    </xf>
    <xf numFmtId="0" fontId="31" fillId="0" borderId="0" xfId="0" applyFont="1" applyFill="1" applyBorder="1" applyAlignment="1">
      <alignment horizontal="right" vertical="center"/>
    </xf>
    <xf numFmtId="0" fontId="31" fillId="0" borderId="0" xfId="0" quotePrefix="1" applyFont="1" applyFill="1" applyBorder="1" applyAlignment="1">
      <alignment horizontal="right" vertical="center"/>
    </xf>
    <xf numFmtId="0" fontId="30" fillId="0" borderId="0" xfId="0" applyFont="1" applyBorder="1" applyAlignment="1">
      <alignment vertical="center"/>
    </xf>
    <xf numFmtId="0" fontId="30" fillId="0" borderId="0" xfId="0" applyFont="1" applyFill="1" applyBorder="1" applyAlignment="1">
      <alignment vertical="center" wrapText="1"/>
    </xf>
    <xf numFmtId="0" fontId="27" fillId="0" borderId="0" xfId="0" applyFont="1"/>
    <xf numFmtId="49" fontId="33" fillId="0" borderId="0" xfId="0" applyNumberFormat="1" applyFont="1" applyFill="1" applyAlignment="1">
      <alignment horizontal="right"/>
    </xf>
    <xf numFmtId="170" fontId="109" fillId="0" borderId="0" xfId="0" applyNumberFormat="1" applyFont="1" applyFill="1" applyBorder="1" applyAlignment="1">
      <alignment horizontal="right"/>
    </xf>
    <xf numFmtId="3" fontId="111" fillId="0" borderId="0" xfId="0" applyNumberFormat="1" applyFont="1" applyFill="1" applyBorder="1"/>
    <xf numFmtId="0" fontId="111" fillId="0" borderId="0" xfId="0" applyFont="1" applyFill="1"/>
    <xf numFmtId="0" fontId="110" fillId="0" borderId="0" xfId="0" applyFont="1" applyFill="1"/>
    <xf numFmtId="0" fontId="112" fillId="0" borderId="0" xfId="0" applyFont="1"/>
    <xf numFmtId="0" fontId="115" fillId="0" borderId="0" xfId="0" applyFont="1" applyFill="1" applyAlignment="1">
      <alignment vertical="center"/>
    </xf>
    <xf numFmtId="0" fontId="24" fillId="0" borderId="0" xfId="0" applyFont="1" applyFill="1" applyBorder="1" applyAlignment="1">
      <alignment horizontal="right" vertical="center" wrapText="1"/>
    </xf>
    <xf numFmtId="170" fontId="24" fillId="0" borderId="0" xfId="0" applyNumberFormat="1" applyFont="1" applyFill="1" applyBorder="1"/>
    <xf numFmtId="0" fontId="24" fillId="0" borderId="0" xfId="0" applyFont="1" applyFill="1"/>
    <xf numFmtId="0" fontId="25" fillId="0" borderId="0" xfId="0" applyFont="1" applyFill="1" applyBorder="1"/>
    <xf numFmtId="0" fontId="25" fillId="0" borderId="0" xfId="0" applyFont="1" applyFill="1"/>
    <xf numFmtId="3" fontId="25" fillId="0" borderId="0" xfId="0" applyNumberFormat="1" applyFont="1" applyFill="1" applyBorder="1"/>
    <xf numFmtId="0" fontId="112" fillId="0" borderId="0" xfId="0" applyFont="1" applyFill="1"/>
    <xf numFmtId="0" fontId="30" fillId="0" borderId="0" xfId="0" applyFont="1" applyFill="1" applyBorder="1" applyAlignment="1">
      <alignment horizontal="center"/>
    </xf>
    <xf numFmtId="0" fontId="30" fillId="102" borderId="0" xfId="0" applyFont="1" applyFill="1"/>
    <xf numFmtId="0" fontId="31" fillId="102" borderId="0" xfId="0" applyFont="1" applyFill="1" applyBorder="1" applyAlignment="1">
      <alignment horizontal="right"/>
    </xf>
    <xf numFmtId="173" fontId="30" fillId="102" borderId="0" xfId="0" applyNumberFormat="1" applyFont="1" applyFill="1" applyAlignment="1">
      <alignment horizontal="center"/>
    </xf>
    <xf numFmtId="0" fontId="30" fillId="0" borderId="0" xfId="0" applyFont="1" applyAlignment="1">
      <alignment vertical="center"/>
    </xf>
    <xf numFmtId="0" fontId="30" fillId="0" borderId="0" xfId="0" applyFont="1" applyAlignment="1">
      <alignment horizontal="left" vertical="center"/>
    </xf>
    <xf numFmtId="0" fontId="116" fillId="0" borderId="0" xfId="0" applyFont="1" applyFill="1" applyAlignment="1"/>
    <xf numFmtId="49" fontId="32" fillId="0" borderId="0" xfId="0" applyNumberFormat="1" applyFont="1" applyFill="1" applyBorder="1" applyAlignment="1">
      <alignment horizontal="right" vertical="center" wrapText="1"/>
    </xf>
    <xf numFmtId="49" fontId="31" fillId="101" borderId="40" xfId="0" applyNumberFormat="1" applyFont="1" applyFill="1" applyBorder="1" applyAlignment="1">
      <alignment horizontal="right" vertical="center" wrapText="1"/>
    </xf>
    <xf numFmtId="0" fontId="116" fillId="0" borderId="0" xfId="0" applyFont="1"/>
    <xf numFmtId="0" fontId="121" fillId="0" borderId="0" xfId="0" applyFont="1" applyFill="1" applyAlignment="1">
      <alignment vertical="center"/>
    </xf>
    <xf numFmtId="0" fontId="26" fillId="0" borderId="0" xfId="0" applyFont="1" applyFill="1"/>
    <xf numFmtId="3" fontId="27" fillId="0" borderId="0" xfId="0" applyNumberFormat="1" applyFont="1" applyFill="1" applyBorder="1"/>
    <xf numFmtId="170" fontId="27"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170" fontId="26" fillId="0" borderId="0" xfId="0" applyNumberFormat="1" applyFont="1" applyFill="1" applyBorder="1"/>
    <xf numFmtId="49" fontId="26" fillId="0" borderId="0" xfId="0" applyNumberFormat="1" applyFont="1" applyFill="1" applyBorder="1" applyAlignment="1">
      <alignment horizontal="right" vertical="center"/>
    </xf>
    <xf numFmtId="3" fontId="26" fillId="0" borderId="0" xfId="0" applyNumberFormat="1" applyFont="1" applyFill="1" applyBorder="1"/>
    <xf numFmtId="170" fontId="27" fillId="0" borderId="0" xfId="0" applyNumberFormat="1" applyFont="1" applyFill="1" applyBorder="1"/>
    <xf numFmtId="183" fontId="26" fillId="0" borderId="0" xfId="0" applyNumberFormat="1" applyFont="1" applyFill="1" applyBorder="1"/>
    <xf numFmtId="0" fontId="27" fillId="0" borderId="0" xfId="0" applyFont="1" applyFill="1" applyAlignment="1">
      <alignment vertical="center"/>
    </xf>
    <xf numFmtId="201" fontId="26" fillId="0" borderId="0" xfId="0" applyNumberFormat="1" applyFont="1" applyFill="1" applyBorder="1"/>
    <xf numFmtId="0" fontId="26" fillId="0" borderId="0" xfId="0" applyFont="1" applyFill="1" applyBorder="1" applyAlignment="1">
      <alignment horizontal="center"/>
    </xf>
    <xf numFmtId="173" fontId="26" fillId="0" borderId="0" xfId="0" applyNumberFormat="1" applyFont="1" applyFill="1" applyBorder="1" applyAlignment="1">
      <alignment horizontal="center"/>
    </xf>
    <xf numFmtId="0" fontId="27" fillId="0" borderId="0" xfId="0" applyFont="1" applyFill="1"/>
    <xf numFmtId="0" fontId="24" fillId="0" borderId="0" xfId="0" applyFont="1" applyFill="1" applyBorder="1" applyAlignment="1">
      <alignment horizontal="left" wrapText="1"/>
    </xf>
    <xf numFmtId="0" fontId="26" fillId="0" borderId="0" xfId="0" applyFont="1"/>
    <xf numFmtId="0" fontId="27" fillId="0" borderId="0" xfId="0" applyFont="1" applyFill="1" applyBorder="1" applyAlignment="1">
      <alignment horizontal="center" vertical="center"/>
    </xf>
    <xf numFmtId="173" fontId="26" fillId="0" borderId="0" xfId="0" applyNumberFormat="1" applyFont="1" applyAlignment="1">
      <alignment horizontal="center"/>
    </xf>
    <xf numFmtId="3" fontId="24" fillId="0" borderId="0" xfId="0" applyNumberFormat="1" applyFont="1" applyFill="1" applyBorder="1" applyAlignment="1">
      <alignment horizontal="right"/>
    </xf>
    <xf numFmtId="0" fontId="27" fillId="0" borderId="0" xfId="0" applyFont="1" applyFill="1" applyBorder="1" applyAlignment="1">
      <alignment horizontal="right"/>
    </xf>
    <xf numFmtId="0" fontId="25" fillId="0" borderId="0" xfId="0" applyFont="1"/>
    <xf numFmtId="0" fontId="27" fillId="0" borderId="0" xfId="0" applyFont="1" applyBorder="1" applyAlignment="1">
      <alignment horizontal="right"/>
    </xf>
    <xf numFmtId="0" fontId="124" fillId="0" borderId="0" xfId="0" applyFont="1" applyAlignment="1">
      <alignment horizontal="justify" vertical="center"/>
    </xf>
    <xf numFmtId="0" fontId="125" fillId="0" borderId="0" xfId="0" applyFont="1"/>
    <xf numFmtId="0" fontId="24" fillId="0" borderId="0" xfId="0" applyFont="1" applyFill="1" applyBorder="1" applyAlignment="1">
      <alignment horizontal="center" vertical="center" wrapText="1"/>
    </xf>
    <xf numFmtId="0" fontId="126" fillId="0" borderId="0" xfId="0" applyFont="1"/>
    <xf numFmtId="0" fontId="126" fillId="104" borderId="0" xfId="0" applyFont="1" applyFill="1"/>
    <xf numFmtId="0" fontId="126" fillId="0" borderId="0" xfId="0" applyFont="1" applyFill="1"/>
    <xf numFmtId="0" fontId="131" fillId="95" borderId="0" xfId="1008" quotePrefix="1" applyFont="1" applyFill="1" applyAlignment="1">
      <alignment horizontal="center" vertical="center"/>
    </xf>
    <xf numFmtId="0" fontId="132" fillId="95" borderId="0" xfId="1008" quotePrefix="1" applyFont="1" applyFill="1" applyAlignment="1">
      <alignment horizontal="left" vertical="center"/>
    </xf>
    <xf numFmtId="0" fontId="133" fillId="95" borderId="0" xfId="1008" quotePrefix="1" applyFont="1" applyFill="1" applyAlignment="1">
      <alignment horizontal="left" vertical="center"/>
    </xf>
    <xf numFmtId="0" fontId="134" fillId="95" borderId="0" xfId="1008" quotePrefix="1" applyFont="1" applyFill="1" applyAlignment="1">
      <alignment horizontal="left" vertical="center"/>
    </xf>
    <xf numFmtId="0" fontId="135" fillId="0" borderId="0" xfId="0" applyFont="1" applyAlignment="1">
      <alignment horizontal="center" vertical="center" wrapText="1"/>
    </xf>
    <xf numFmtId="0" fontId="136" fillId="0" borderId="0" xfId="0" applyFont="1" applyAlignment="1">
      <alignment horizontal="left" vertical="center"/>
    </xf>
    <xf numFmtId="0" fontId="126" fillId="0" borderId="0" xfId="0" applyFont="1" applyAlignment="1">
      <alignment horizontal="left"/>
    </xf>
    <xf numFmtId="0" fontId="138" fillId="0" borderId="0" xfId="0" applyFont="1" applyFill="1"/>
    <xf numFmtId="0" fontId="140" fillId="0" borderId="0" xfId="0" applyFont="1" applyFill="1" applyBorder="1" applyAlignment="1">
      <alignment vertical="center"/>
    </xf>
    <xf numFmtId="0" fontId="140" fillId="0" borderId="0" xfId="0" applyFont="1" applyFill="1" applyAlignment="1">
      <alignment vertical="center"/>
    </xf>
    <xf numFmtId="0" fontId="139" fillId="0" borderId="0" xfId="0" applyFont="1" applyFill="1" applyAlignment="1">
      <alignment vertical="center"/>
    </xf>
    <xf numFmtId="0" fontId="141" fillId="0" borderId="0" xfId="0" applyFont="1" applyFill="1" applyBorder="1" applyAlignment="1">
      <alignment vertical="center"/>
    </xf>
    <xf numFmtId="0" fontId="139" fillId="0" borderId="0" xfId="0" quotePrefix="1" applyFont="1" applyFill="1" applyBorder="1" applyAlignment="1">
      <alignment vertical="center"/>
    </xf>
    <xf numFmtId="0" fontId="116" fillId="0" borderId="0" xfId="0" applyFont="1" applyFill="1" applyAlignment="1">
      <alignment vertical="center"/>
    </xf>
    <xf numFmtId="0" fontId="116" fillId="0" borderId="0" xfId="0" applyFont="1" applyAlignment="1">
      <alignment vertical="center"/>
    </xf>
    <xf numFmtId="0" fontId="121" fillId="0" borderId="0" xfId="0" applyFont="1"/>
    <xf numFmtId="0" fontId="30" fillId="0" borderId="0" xfId="0" applyFont="1" applyBorder="1" applyAlignment="1">
      <alignment horizontal="center"/>
    </xf>
    <xf numFmtId="0" fontId="33" fillId="0" borderId="0" xfId="0" applyFont="1" applyBorder="1" applyAlignment="1">
      <alignment horizontal="center"/>
    </xf>
    <xf numFmtId="0" fontId="33" fillId="101" borderId="0" xfId="0" applyFont="1" applyFill="1" applyBorder="1"/>
    <xf numFmtId="0" fontId="30" fillId="101" borderId="0" xfId="0" applyFont="1" applyFill="1" applyBorder="1"/>
    <xf numFmtId="46" fontId="30" fillId="0" borderId="0" xfId="0" applyNumberFormat="1" applyFont="1" applyFill="1"/>
    <xf numFmtId="0" fontId="139" fillId="0" borderId="0" xfId="0" applyFont="1" applyFill="1" applyBorder="1" applyAlignment="1">
      <alignment vertical="center"/>
    </xf>
    <xf numFmtId="173" fontId="24"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wrapText="1"/>
    </xf>
    <xf numFmtId="0" fontId="4" fillId="0" borderId="0" xfId="0" applyFont="1"/>
    <xf numFmtId="49" fontId="24" fillId="0" borderId="0" xfId="0" applyNumberFormat="1" applyFont="1" applyFill="1" applyAlignment="1">
      <alignment horizontal="right"/>
    </xf>
    <xf numFmtId="0" fontId="144" fillId="0" borderId="0" xfId="0" applyFont="1"/>
    <xf numFmtId="0" fontId="25" fillId="0" borderId="0" xfId="0" applyFont="1" applyFill="1" applyBorder="1" applyAlignment="1">
      <alignment horizontal="right" vertical="center"/>
    </xf>
    <xf numFmtId="0" fontId="145" fillId="0" borderId="0" xfId="0" applyFont="1" applyFill="1"/>
    <xf numFmtId="0" fontId="31" fillId="105" borderId="0" xfId="0" applyFont="1" applyFill="1"/>
    <xf numFmtId="0" fontId="25" fillId="0" borderId="0" xfId="0" quotePrefix="1" applyFont="1" applyFill="1" applyBorder="1" applyAlignment="1">
      <alignment horizontal="center" vertical="center"/>
    </xf>
    <xf numFmtId="0" fontId="25" fillId="0" borderId="0" xfId="0" applyFont="1" applyBorder="1" applyAlignment="1">
      <alignment horizontal="right"/>
    </xf>
    <xf numFmtId="0" fontId="25" fillId="0" borderId="0" xfId="0" applyFont="1" applyFill="1" applyBorder="1" applyAlignment="1">
      <alignment horizontal="right"/>
    </xf>
    <xf numFmtId="173" fontId="24" fillId="0" borderId="0" xfId="0" applyNumberFormat="1" applyFont="1" applyAlignment="1">
      <alignment horizontal="center"/>
    </xf>
    <xf numFmtId="173" fontId="24" fillId="0" borderId="0" xfId="0" applyNumberFormat="1" applyFont="1" applyFill="1" applyBorder="1" applyAlignment="1">
      <alignment horizontal="center"/>
    </xf>
    <xf numFmtId="0" fontId="24" fillId="0" borderId="0" xfId="0" applyFont="1" applyFill="1" applyBorder="1"/>
    <xf numFmtId="173" fontId="24" fillId="102" borderId="0" xfId="0" applyNumberFormat="1" applyFont="1" applyFill="1" applyAlignment="1">
      <alignment horizontal="center"/>
    </xf>
    <xf numFmtId="0" fontId="25" fillId="102" borderId="0" xfId="0" applyFont="1" applyFill="1" applyBorder="1" applyAlignment="1">
      <alignment horizontal="right"/>
    </xf>
    <xf numFmtId="173" fontId="24" fillId="0" borderId="0" xfId="0" applyNumberFormat="1" applyFont="1" applyAlignment="1">
      <alignment horizontal="right"/>
    </xf>
    <xf numFmtId="173" fontId="24" fillId="101" borderId="40" xfId="0" applyNumberFormat="1" applyFont="1" applyFill="1" applyBorder="1" applyAlignment="1">
      <alignment horizontal="right" vertical="center" wrapText="1"/>
    </xf>
    <xf numFmtId="173" fontId="24" fillId="0" borderId="0" xfId="0" applyNumberFormat="1" applyFont="1" applyBorder="1" applyAlignment="1">
      <alignment horizontal="center"/>
    </xf>
    <xf numFmtId="0" fontId="24" fillId="101" borderId="0" xfId="0" applyFont="1" applyFill="1" applyBorder="1"/>
    <xf numFmtId="0" fontId="4" fillId="0" borderId="0" xfId="0" applyFont="1" applyAlignment="1">
      <alignment horizontal="center"/>
    </xf>
    <xf numFmtId="0" fontId="146" fillId="0" borderId="0" xfId="0" applyFont="1" applyFill="1"/>
    <xf numFmtId="0" fontId="147" fillId="0" borderId="0" xfId="0" applyFont="1" applyFill="1" applyBorder="1"/>
    <xf numFmtId="173" fontId="24" fillId="0" borderId="0" xfId="0" applyNumberFormat="1" applyFont="1" applyFill="1" applyBorder="1" applyAlignment="1">
      <alignment horizontal="right"/>
    </xf>
    <xf numFmtId="0" fontId="146" fillId="103" borderId="0" xfId="0" applyFont="1" applyFill="1"/>
    <xf numFmtId="0" fontId="31" fillId="5" borderId="0" xfId="0" applyFont="1" applyFill="1"/>
    <xf numFmtId="0" fontId="148" fillId="0" borderId="0" xfId="0" applyFont="1" applyFill="1" applyAlignment="1">
      <alignment horizontal="right" vertical="center"/>
    </xf>
    <xf numFmtId="0" fontId="118" fillId="0" borderId="5" xfId="0" applyFont="1" applyFill="1" applyBorder="1"/>
    <xf numFmtId="0" fontId="147" fillId="0" borderId="0" xfId="0" applyFont="1" applyFill="1"/>
    <xf numFmtId="173" fontId="24" fillId="0" borderId="0" xfId="0" applyNumberFormat="1" applyFont="1" applyFill="1" applyAlignment="1">
      <alignment horizontal="center"/>
    </xf>
    <xf numFmtId="3" fontId="24" fillId="0" borderId="0" xfId="0" applyNumberFormat="1" applyFont="1" applyFill="1" applyBorder="1" applyAlignment="1">
      <alignment horizontal="right" vertical="center"/>
    </xf>
    <xf numFmtId="9" fontId="24" fillId="0" borderId="0" xfId="64" applyNumberFormat="1" applyFont="1" applyFill="1" applyBorder="1" applyAlignment="1">
      <alignment horizontal="right" vertical="center"/>
    </xf>
    <xf numFmtId="9" fontId="24" fillId="0" borderId="0" xfId="0" applyNumberFormat="1" applyFont="1" applyFill="1" applyBorder="1" applyAlignment="1">
      <alignment vertical="center"/>
    </xf>
    <xf numFmtId="0" fontId="32" fillId="101" borderId="40" xfId="0" applyFont="1" applyFill="1" applyBorder="1" applyAlignment="1">
      <alignment horizontal="right" vertical="center"/>
    </xf>
    <xf numFmtId="170" fontId="24" fillId="5" borderId="0" xfId="0" applyNumberFormat="1" applyFont="1" applyFill="1" applyBorder="1"/>
    <xf numFmtId="0" fontId="32" fillId="0" borderId="0" xfId="0" applyFont="1" applyBorder="1" applyAlignment="1">
      <alignment horizontal="right" vertical="center"/>
    </xf>
    <xf numFmtId="0" fontId="31" fillId="0" borderId="0" xfId="0" applyFont="1" applyBorder="1" applyAlignment="1">
      <alignment horizontal="right" vertical="center"/>
    </xf>
    <xf numFmtId="173" fontId="30" fillId="0" borderId="0" xfId="0" applyNumberFormat="1" applyFont="1" applyAlignment="1">
      <alignment horizontal="right" vertical="center"/>
    </xf>
    <xf numFmtId="173" fontId="30" fillId="101" borderId="40" xfId="0" applyNumberFormat="1" applyFont="1" applyFill="1" applyBorder="1" applyAlignment="1">
      <alignment horizontal="right" vertical="center"/>
    </xf>
    <xf numFmtId="0" fontId="121" fillId="0" borderId="0" xfId="0" applyFont="1" applyBorder="1" applyAlignment="1">
      <alignment horizontal="right" vertical="center"/>
    </xf>
    <xf numFmtId="173" fontId="24" fillId="0" borderId="0" xfId="0" applyNumberFormat="1" applyFont="1" applyAlignment="1">
      <alignment horizontal="right" vertical="center"/>
    </xf>
    <xf numFmtId="0" fontId="121" fillId="101" borderId="40" xfId="0" applyFont="1" applyFill="1" applyBorder="1" applyAlignment="1">
      <alignment horizontal="right" vertical="center"/>
    </xf>
    <xf numFmtId="173" fontId="25" fillId="0" borderId="0" xfId="0" applyNumberFormat="1" applyFont="1" applyFill="1" applyBorder="1" applyAlignment="1">
      <alignment horizontal="center" vertical="center"/>
    </xf>
    <xf numFmtId="0" fontId="25" fillId="0" borderId="0" xfId="0" applyFont="1" applyBorder="1" applyAlignment="1">
      <alignment horizontal="right" vertical="center"/>
    </xf>
    <xf numFmtId="0" fontId="25" fillId="101" borderId="40" xfId="0" applyFont="1" applyFill="1" applyBorder="1" applyAlignment="1">
      <alignment horizontal="right" vertical="center"/>
    </xf>
    <xf numFmtId="173" fontId="24" fillId="101" borderId="40" xfId="0" applyNumberFormat="1" applyFont="1" applyFill="1" applyBorder="1" applyAlignment="1">
      <alignment horizontal="right" vertical="center"/>
    </xf>
    <xf numFmtId="3" fontId="24" fillId="0" borderId="0" xfId="0" applyNumberFormat="1" applyFont="1" applyBorder="1" applyAlignment="1">
      <alignment horizontal="right" vertical="center"/>
    </xf>
    <xf numFmtId="9" fontId="24" fillId="0" borderId="0" xfId="64" applyNumberFormat="1" applyFont="1" applyBorder="1" applyAlignment="1">
      <alignment horizontal="right" vertical="center"/>
    </xf>
    <xf numFmtId="15" fontId="25" fillId="0" borderId="0" xfId="0" quotePrefix="1" applyNumberFormat="1" applyFont="1" applyFill="1" applyBorder="1" applyAlignment="1">
      <alignment horizontal="center"/>
    </xf>
    <xf numFmtId="1" fontId="25" fillId="0" borderId="0" xfId="0" quotePrefix="1" applyNumberFormat="1" applyFont="1" applyFill="1" applyBorder="1" applyAlignment="1">
      <alignment horizontal="center"/>
    </xf>
    <xf numFmtId="0" fontId="25" fillId="0" borderId="0" xfId="0" quotePrefix="1" applyFont="1" applyFill="1" applyBorder="1" applyAlignment="1">
      <alignment horizontal="right" vertical="center"/>
    </xf>
    <xf numFmtId="0" fontId="153" fillId="0" borderId="0" xfId="0" applyFont="1" applyBorder="1" applyAlignment="1">
      <alignment horizontal="left" wrapText="1"/>
    </xf>
    <xf numFmtId="0" fontId="154" fillId="105" borderId="0" xfId="0" applyFont="1" applyFill="1"/>
    <xf numFmtId="0" fontId="32" fillId="0" borderId="0" xfId="0" applyFont="1" applyFill="1" applyBorder="1" applyAlignment="1">
      <alignment horizontal="right"/>
    </xf>
    <xf numFmtId="0" fontId="31" fillId="0" borderId="0" xfId="0" applyFont="1" applyFill="1" applyBorder="1" applyAlignment="1">
      <alignment horizontal="right"/>
    </xf>
    <xf numFmtId="173" fontId="24" fillId="0" borderId="0" xfId="0" applyNumberFormat="1" applyFont="1" applyFill="1" applyBorder="1" applyAlignment="1">
      <alignment horizontal="right" wrapText="1"/>
    </xf>
    <xf numFmtId="0" fontId="140" fillId="0" borderId="0" xfId="0" applyFont="1" applyFill="1" applyAlignment="1">
      <alignment horizontal="center" vertical="center"/>
    </xf>
    <xf numFmtId="49" fontId="24" fillId="0" borderId="0" xfId="0" applyNumberFormat="1" applyFont="1" applyFill="1" applyBorder="1" applyAlignment="1">
      <alignment horizontal="right"/>
    </xf>
    <xf numFmtId="49" fontId="33" fillId="0" borderId="0" xfId="0" applyNumberFormat="1" applyFont="1" applyFill="1" applyBorder="1" applyAlignment="1">
      <alignment horizontal="right" vertical="center"/>
    </xf>
    <xf numFmtId="49" fontId="30" fillId="0" borderId="0" xfId="0" applyNumberFormat="1" applyFont="1" applyFill="1" applyBorder="1" applyAlignment="1">
      <alignment horizontal="right" vertical="center"/>
    </xf>
    <xf numFmtId="49" fontId="24" fillId="0" borderId="0" xfId="64" applyNumberFormat="1" applyFont="1" applyFill="1" applyBorder="1" applyAlignment="1">
      <alignment horizontal="right" vertical="center"/>
    </xf>
    <xf numFmtId="49" fontId="24" fillId="0" borderId="0" xfId="0" applyNumberFormat="1" applyFont="1" applyFill="1" applyBorder="1" applyAlignment="1">
      <alignment horizontal="right" vertical="center"/>
    </xf>
    <xf numFmtId="49" fontId="32" fillId="0" borderId="0" xfId="0" applyNumberFormat="1" applyFont="1" applyFill="1" applyBorder="1" applyAlignment="1">
      <alignment horizontal="right" vertical="center"/>
    </xf>
    <xf numFmtId="49" fontId="31" fillId="0" borderId="0" xfId="0" applyNumberFormat="1" applyFont="1" applyFill="1" applyBorder="1" applyAlignment="1">
      <alignment horizontal="right" vertical="center"/>
    </xf>
    <xf numFmtId="49" fontId="25" fillId="0" borderId="0" xfId="0" applyNumberFormat="1" applyFont="1" applyFill="1" applyBorder="1" applyAlignment="1">
      <alignment horizontal="right" vertical="center"/>
    </xf>
    <xf numFmtId="49" fontId="30" fillId="0" borderId="0" xfId="0" applyNumberFormat="1" applyFont="1" applyFill="1" applyBorder="1" applyAlignment="1">
      <alignment horizontal="right"/>
    </xf>
    <xf numFmtId="49" fontId="26" fillId="0" borderId="0" xfId="0" applyNumberFormat="1" applyFont="1" applyFill="1" applyAlignment="1">
      <alignment horizontal="right" vertical="center"/>
    </xf>
    <xf numFmtId="49" fontId="30"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49" fontId="33" fillId="0" borderId="0" xfId="0" applyNumberFormat="1" applyFont="1" applyFill="1" applyAlignment="1">
      <alignment horizontal="right" vertical="center"/>
    </xf>
    <xf numFmtId="49" fontId="30" fillId="0" borderId="0" xfId="64" applyNumberFormat="1" applyFont="1" applyFill="1" applyBorder="1" applyAlignment="1">
      <alignment horizontal="right" vertical="center"/>
    </xf>
    <xf numFmtId="49" fontId="32" fillId="5" borderId="0" xfId="0" applyNumberFormat="1" applyFont="1" applyFill="1" applyBorder="1" applyAlignment="1">
      <alignment horizontal="right" vertical="center"/>
    </xf>
    <xf numFmtId="49" fontId="31" fillId="5" borderId="0" xfId="0" applyNumberFormat="1" applyFont="1" applyFill="1" applyBorder="1" applyAlignment="1">
      <alignment horizontal="right" vertical="center"/>
    </xf>
    <xf numFmtId="49" fontId="24" fillId="5" borderId="0" xfId="0" applyNumberFormat="1" applyFont="1" applyFill="1" applyBorder="1" applyAlignment="1">
      <alignment horizontal="right" vertical="center"/>
    </xf>
    <xf numFmtId="49" fontId="33" fillId="0" borderId="0" xfId="0" applyNumberFormat="1" applyFont="1" applyBorder="1" applyAlignment="1">
      <alignment horizontal="right"/>
    </xf>
    <xf numFmtId="49" fontId="33" fillId="101" borderId="0" xfId="0" applyNumberFormat="1" applyFont="1" applyFill="1" applyBorder="1" applyAlignment="1">
      <alignment horizontal="right"/>
    </xf>
    <xf numFmtId="49" fontId="33" fillId="0" borderId="0" xfId="64" applyNumberFormat="1" applyFont="1" applyFill="1" applyBorder="1" applyAlignment="1">
      <alignment horizontal="right"/>
    </xf>
    <xf numFmtId="49" fontId="30" fillId="0" borderId="0" xfId="64" applyNumberFormat="1" applyFont="1" applyFill="1" applyBorder="1" applyAlignment="1">
      <alignment horizontal="right"/>
    </xf>
    <xf numFmtId="49" fontId="24" fillId="0" borderId="0" xfId="64" applyNumberFormat="1" applyFont="1" applyFill="1" applyBorder="1" applyAlignment="1">
      <alignment horizontal="right"/>
    </xf>
    <xf numFmtId="49" fontId="30" fillId="101" borderId="0" xfId="0" applyNumberFormat="1" applyFont="1" applyFill="1" applyBorder="1" applyAlignment="1">
      <alignment horizontal="right"/>
    </xf>
    <xf numFmtId="49" fontId="33" fillId="0" borderId="0" xfId="64" applyNumberFormat="1" applyFont="1" applyBorder="1" applyAlignment="1">
      <alignment horizontal="right"/>
    </xf>
    <xf numFmtId="49" fontId="30" fillId="0" borderId="0" xfId="64" applyNumberFormat="1" applyFont="1" applyBorder="1" applyAlignment="1">
      <alignment horizontal="right"/>
    </xf>
    <xf numFmtId="49" fontId="30" fillId="0" borderId="0" xfId="0" applyNumberFormat="1" applyFont="1" applyBorder="1" applyAlignment="1">
      <alignment horizontal="center"/>
    </xf>
    <xf numFmtId="49" fontId="25" fillId="0" borderId="0" xfId="0" applyNumberFormat="1" applyFont="1" applyBorder="1" applyAlignment="1">
      <alignment horizontal="right"/>
    </xf>
    <xf numFmtId="49" fontId="150" fillId="0" borderId="0" xfId="0" applyNumberFormat="1" applyFont="1" applyBorder="1" applyAlignment="1">
      <alignment horizontal="right"/>
    </xf>
    <xf numFmtId="49" fontId="153" fillId="0" borderId="0" xfId="0" applyNumberFormat="1" applyFont="1" applyBorder="1" applyAlignment="1">
      <alignment horizontal="right"/>
    </xf>
    <xf numFmtId="49" fontId="27" fillId="0" borderId="0" xfId="0" applyNumberFormat="1" applyFont="1" applyFill="1" applyBorder="1" applyAlignment="1">
      <alignment horizontal="right"/>
    </xf>
    <xf numFmtId="49" fontId="31" fillId="0" borderId="0" xfId="0" applyNumberFormat="1" applyFont="1" applyBorder="1" applyAlignment="1">
      <alignment horizontal="right"/>
    </xf>
    <xf numFmtId="49" fontId="24" fillId="0" borderId="0" xfId="0" applyNumberFormat="1" applyFont="1" applyBorder="1" applyAlignment="1">
      <alignment horizontal="right"/>
    </xf>
    <xf numFmtId="49" fontId="25" fillId="0" borderId="0" xfId="0" applyNumberFormat="1" applyFont="1" applyBorder="1" applyAlignment="1">
      <alignment horizontal="right" wrapText="1"/>
    </xf>
    <xf numFmtId="49" fontId="24" fillId="0" borderId="0" xfId="0" applyNumberFormat="1" applyFont="1" applyAlignment="1">
      <alignment horizontal="right"/>
    </xf>
    <xf numFmtId="49" fontId="24" fillId="5" borderId="0" xfId="0" applyNumberFormat="1" applyFont="1" applyFill="1" applyBorder="1" applyAlignment="1">
      <alignment horizontal="right"/>
    </xf>
    <xf numFmtId="49" fontId="25" fillId="0" borderId="0" xfId="0" applyNumberFormat="1" applyFont="1" applyFill="1" applyBorder="1" applyAlignment="1">
      <alignment horizontal="right"/>
    </xf>
    <xf numFmtId="14" fontId="30" fillId="0" borderId="0" xfId="0" applyNumberFormat="1" applyFont="1" applyFill="1" applyBorder="1" applyAlignment="1">
      <alignment horizontal="center"/>
    </xf>
    <xf numFmtId="0" fontId="30" fillId="0" borderId="0" xfId="0" quotePrefix="1" applyFont="1" applyFill="1" applyBorder="1" applyAlignment="1">
      <alignment horizontal="center"/>
    </xf>
    <xf numFmtId="49" fontId="24" fillId="0" borderId="0" xfId="64" applyNumberFormat="1" applyFont="1" applyFill="1" applyAlignment="1">
      <alignment horizontal="right"/>
    </xf>
    <xf numFmtId="49" fontId="26" fillId="0" borderId="0" xfId="0" applyNumberFormat="1" applyFont="1" applyFill="1" applyAlignment="1">
      <alignment horizontal="right"/>
    </xf>
    <xf numFmtId="49" fontId="151"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49" fontId="112" fillId="0" borderId="0" xfId="0" applyNumberFormat="1" applyFont="1" applyFill="1" applyBorder="1" applyAlignment="1">
      <alignment horizontal="right" vertical="center"/>
    </xf>
    <xf numFmtId="49" fontId="115" fillId="0" borderId="0" xfId="0" applyNumberFormat="1" applyFont="1" applyFill="1" applyBorder="1" applyAlignment="1">
      <alignment horizontal="right" vertical="center"/>
    </xf>
    <xf numFmtId="49" fontId="152" fillId="0" borderId="0" xfId="0" applyNumberFormat="1" applyFont="1" applyFill="1" applyBorder="1" applyAlignment="1">
      <alignment horizontal="right" vertical="center"/>
    </xf>
    <xf numFmtId="49" fontId="113" fillId="0" borderId="0" xfId="0" applyNumberFormat="1" applyFont="1" applyFill="1" applyBorder="1" applyAlignment="1">
      <alignment horizontal="right" vertical="center"/>
    </xf>
    <xf numFmtId="49" fontId="112" fillId="0" borderId="0" xfId="0" applyNumberFormat="1" applyFont="1" applyAlignment="1">
      <alignment horizontal="right"/>
    </xf>
    <xf numFmtId="49" fontId="30" fillId="5" borderId="0" xfId="0" applyNumberFormat="1" applyFont="1" applyFill="1" applyBorder="1" applyAlignment="1">
      <alignment horizontal="right"/>
    </xf>
    <xf numFmtId="49" fontId="24" fillId="101" borderId="0" xfId="0" applyNumberFormat="1" applyFont="1" applyFill="1" applyBorder="1" applyAlignment="1">
      <alignment horizontal="right"/>
    </xf>
    <xf numFmtId="49" fontId="24" fillId="0" borderId="0" xfId="64" applyNumberFormat="1" applyFont="1" applyBorder="1" applyAlignment="1">
      <alignment horizontal="right"/>
    </xf>
    <xf numFmtId="49" fontId="24" fillId="101" borderId="5" xfId="0" applyNumberFormat="1" applyFont="1" applyFill="1" applyBorder="1" applyAlignment="1">
      <alignment horizontal="right"/>
    </xf>
    <xf numFmtId="49" fontId="33" fillId="5" borderId="5" xfId="0" applyNumberFormat="1" applyFont="1" applyFill="1" applyBorder="1" applyAlignment="1">
      <alignment horizontal="right"/>
    </xf>
    <xf numFmtId="49" fontId="30" fillId="101" borderId="5" xfId="0" applyNumberFormat="1" applyFont="1" applyFill="1" applyBorder="1" applyAlignment="1">
      <alignment horizontal="right"/>
    </xf>
    <xf numFmtId="49" fontId="24" fillId="101" borderId="0" xfId="0" applyNumberFormat="1" applyFont="1" applyFill="1" applyBorder="1" applyAlignment="1">
      <alignment horizontal="right" vertical="center"/>
    </xf>
    <xf numFmtId="49" fontId="24" fillId="0" borderId="0" xfId="0" applyNumberFormat="1" applyFont="1" applyBorder="1" applyAlignment="1">
      <alignment horizontal="right" vertical="center"/>
    </xf>
    <xf numFmtId="49" fontId="24" fillId="101" borderId="41" xfId="0" applyNumberFormat="1" applyFont="1" applyFill="1" applyBorder="1" applyAlignment="1">
      <alignment horizontal="right" vertical="center"/>
    </xf>
    <xf numFmtId="49" fontId="24" fillId="101" borderId="0" xfId="64" applyNumberFormat="1" applyFont="1" applyFill="1" applyBorder="1" applyAlignment="1">
      <alignment horizontal="right" vertical="center"/>
    </xf>
    <xf numFmtId="49" fontId="25" fillId="0" borderId="0" xfId="64" applyNumberFormat="1" applyFont="1" applyFill="1" applyBorder="1" applyAlignment="1">
      <alignment horizontal="right" vertical="center"/>
    </xf>
    <xf numFmtId="49" fontId="148" fillId="0" borderId="0" xfId="0" applyNumberFormat="1" applyFont="1" applyFill="1" applyAlignment="1">
      <alignment horizontal="right" vertical="center"/>
    </xf>
    <xf numFmtId="49" fontId="32" fillId="0" borderId="0" xfId="0" applyNumberFormat="1" applyFont="1" applyFill="1" applyBorder="1" applyAlignment="1">
      <alignment horizontal="right"/>
    </xf>
    <xf numFmtId="49" fontId="111" fillId="0" borderId="0" xfId="0" applyNumberFormat="1" applyFont="1" applyFill="1" applyBorder="1" applyAlignment="1">
      <alignment horizontal="right"/>
    </xf>
    <xf numFmtId="49" fontId="110" fillId="0" borderId="0" xfId="0" applyNumberFormat="1" applyFont="1" applyFill="1" applyBorder="1" applyAlignment="1">
      <alignment horizontal="right"/>
    </xf>
    <xf numFmtId="49" fontId="114" fillId="0" borderId="0" xfId="0" applyNumberFormat="1" applyFont="1" applyFill="1" applyBorder="1" applyAlignment="1">
      <alignment horizontal="right"/>
    </xf>
    <xf numFmtId="49" fontId="155" fillId="0" borderId="0" xfId="0" applyNumberFormat="1" applyFont="1" applyFill="1" applyBorder="1" applyAlignment="1">
      <alignment horizontal="right"/>
    </xf>
    <xf numFmtId="49" fontId="32" fillId="0" borderId="0" xfId="0" applyNumberFormat="1" applyFont="1" applyFill="1" applyAlignment="1">
      <alignment horizontal="right" vertical="center"/>
    </xf>
    <xf numFmtId="49" fontId="25" fillId="0" borderId="0" xfId="0" applyNumberFormat="1" applyFont="1" applyFill="1" applyAlignment="1">
      <alignment horizontal="right" vertical="center"/>
    </xf>
    <xf numFmtId="49" fontId="111" fillId="0" borderId="0" xfId="0" applyNumberFormat="1" applyFont="1" applyFill="1" applyAlignment="1">
      <alignment horizontal="right" vertical="center"/>
    </xf>
    <xf numFmtId="0" fontId="160" fillId="0" borderId="0" xfId="0" applyFont="1"/>
    <xf numFmtId="0" fontId="25" fillId="0" borderId="0" xfId="0" quotePrefix="1" applyFont="1" applyBorder="1" applyAlignment="1">
      <alignment horizontal="right"/>
    </xf>
    <xf numFmtId="0" fontId="30" fillId="5" borderId="0" xfId="0" applyFont="1" applyFill="1"/>
    <xf numFmtId="0" fontId="161" fillId="105" borderId="0" xfId="0" applyFont="1" applyFill="1"/>
    <xf numFmtId="49" fontId="33" fillId="0" borderId="0" xfId="0" applyNumberFormat="1" applyFont="1" applyAlignment="1">
      <alignment horizontal="right"/>
    </xf>
    <xf numFmtId="49" fontId="32" fillId="0" borderId="0" xfId="0" applyNumberFormat="1" applyFont="1" applyBorder="1" applyAlignment="1">
      <alignment horizontal="right"/>
    </xf>
    <xf numFmtId="0" fontId="32" fillId="0" borderId="0" xfId="0" applyFont="1" applyBorder="1" applyAlignment="1">
      <alignment horizontal="right"/>
    </xf>
    <xf numFmtId="3" fontId="32" fillId="0" borderId="0" xfId="0" applyNumberFormat="1" applyFont="1" applyFill="1" applyBorder="1"/>
    <xf numFmtId="0" fontId="32" fillId="0" borderId="0" xfId="0" applyFont="1" applyFill="1"/>
    <xf numFmtId="0" fontId="33" fillId="0" borderId="0" xfId="0" quotePrefix="1" applyFont="1" applyBorder="1" applyAlignment="1">
      <alignment horizontal="right"/>
    </xf>
    <xf numFmtId="0" fontId="32" fillId="0" borderId="0" xfId="0" applyFont="1" applyBorder="1"/>
    <xf numFmtId="49" fontId="32" fillId="0" borderId="0" xfId="0" applyNumberFormat="1" applyFont="1" applyBorder="1" applyAlignment="1">
      <alignment horizontal="right" wrapText="1"/>
    </xf>
    <xf numFmtId="49" fontId="33" fillId="5" borderId="0" xfId="0" applyNumberFormat="1" applyFont="1" applyFill="1" applyBorder="1" applyAlignment="1">
      <alignment horizontal="right"/>
    </xf>
    <xf numFmtId="49" fontId="33" fillId="0" borderId="0" xfId="64" applyNumberFormat="1" applyFont="1" applyFill="1" applyAlignment="1">
      <alignment horizontal="right"/>
    </xf>
    <xf numFmtId="49" fontId="32" fillId="105" borderId="0" xfId="0" applyNumberFormat="1" applyFont="1" applyFill="1" applyAlignment="1">
      <alignment horizontal="right"/>
    </xf>
    <xf numFmtId="49" fontId="31" fillId="105" borderId="0" xfId="0" applyNumberFormat="1" applyFont="1" applyFill="1" applyAlignment="1">
      <alignment horizontal="right"/>
    </xf>
    <xf numFmtId="49" fontId="26" fillId="0" borderId="0" xfId="0" applyNumberFormat="1" applyFont="1" applyFill="1" applyBorder="1" applyAlignment="1">
      <alignment horizontal="right"/>
    </xf>
    <xf numFmtId="49" fontId="32" fillId="0" borderId="5" xfId="0" applyNumberFormat="1" applyFont="1" applyFill="1" applyBorder="1" applyAlignment="1">
      <alignment horizontal="right" vertical="center"/>
    </xf>
    <xf numFmtId="49" fontId="25" fillId="0" borderId="5" xfId="0" applyNumberFormat="1" applyFont="1" applyFill="1" applyBorder="1" applyAlignment="1">
      <alignment horizontal="right" vertical="center"/>
    </xf>
    <xf numFmtId="0" fontId="120" fillId="105" borderId="0" xfId="0" applyFont="1" applyFill="1"/>
    <xf numFmtId="49" fontId="162" fillId="0" borderId="0" xfId="0" applyNumberFormat="1" applyFont="1" applyFill="1"/>
    <xf numFmtId="49" fontId="163" fillId="0" borderId="0" xfId="0" applyNumberFormat="1" applyFont="1" applyFill="1" applyBorder="1" applyAlignment="1">
      <alignment vertical="center"/>
    </xf>
    <xf numFmtId="0" fontId="162" fillId="105" borderId="0" xfId="0" applyFont="1" applyFill="1"/>
    <xf numFmtId="170" fontId="163" fillId="105" borderId="0" xfId="0" applyNumberFormat="1" applyFont="1" applyFill="1" applyBorder="1" applyAlignment="1">
      <alignment vertical="center"/>
    </xf>
    <xf numFmtId="0" fontId="120" fillId="0" borderId="0" xfId="0" applyFont="1" applyFill="1" applyBorder="1"/>
    <xf numFmtId="0" fontId="162" fillId="0" borderId="0" xfId="0" applyFont="1" applyFill="1" applyBorder="1"/>
    <xf numFmtId="170" fontId="163" fillId="0" borderId="0" xfId="0" applyNumberFormat="1" applyFont="1" applyFill="1" applyBorder="1" applyAlignment="1">
      <alignment vertical="center"/>
    </xf>
    <xf numFmtId="0" fontId="159" fillId="95" borderId="0" xfId="1008" quotePrefix="1" applyFont="1" applyFill="1" applyAlignment="1">
      <alignment horizontal="left" vertical="center"/>
    </xf>
    <xf numFmtId="0" fontId="127" fillId="0" borderId="0" xfId="0" applyFont="1" applyFill="1" applyAlignment="1">
      <alignment horizontal="center"/>
    </xf>
    <xf numFmtId="49" fontId="128" fillId="0" borderId="0" xfId="1008" applyNumberFormat="1" applyFont="1" applyAlignment="1">
      <alignment horizontal="center" vertical="center"/>
    </xf>
    <xf numFmtId="0" fontId="129" fillId="0" borderId="0" xfId="1008" applyFont="1" applyAlignment="1">
      <alignment horizontal="center" vertical="center"/>
    </xf>
    <xf numFmtId="0" fontId="130" fillId="95" borderId="0" xfId="1008" applyFont="1" applyFill="1" applyAlignment="1">
      <alignment horizontal="center" vertical="center"/>
    </xf>
    <xf numFmtId="0" fontId="131" fillId="95" borderId="0" xfId="1008" quotePrefix="1" applyFont="1" applyFill="1" applyAlignment="1">
      <alignment vertical="center"/>
    </xf>
    <xf numFmtId="0" fontId="137" fillId="0" borderId="0" xfId="0" applyFont="1" applyAlignment="1">
      <alignment horizontal="left" vertical="center" wrapText="1"/>
    </xf>
    <xf numFmtId="0" fontId="130" fillId="95" borderId="0" xfId="1008" quotePrefix="1" applyFont="1" applyFill="1" applyAlignment="1">
      <alignment horizontal="center" vertical="center"/>
    </xf>
    <xf numFmtId="0" fontId="140" fillId="0" borderId="0" xfId="0" applyFont="1" applyFill="1" applyAlignment="1">
      <alignment horizontal="center" vertical="center"/>
    </xf>
    <xf numFmtId="0" fontId="139" fillId="0" borderId="0" xfId="0" quotePrefix="1" applyFont="1" applyFill="1" applyBorder="1" applyAlignment="1">
      <alignment horizontal="center" vertical="center"/>
    </xf>
    <xf numFmtId="0" fontId="24" fillId="0" borderId="0" xfId="0" applyFont="1" applyFill="1" applyBorder="1" applyAlignment="1">
      <alignment horizontal="center" vertical="center"/>
    </xf>
    <xf numFmtId="0" fontId="37" fillId="0" borderId="0" xfId="0" applyFont="1" applyFill="1" applyBorder="1" applyAlignment="1">
      <alignment horizontal="left" wrapText="1"/>
    </xf>
    <xf numFmtId="0" fontId="36" fillId="0" borderId="0" xfId="0" applyFont="1" applyFill="1" applyAlignment="1">
      <alignment horizontal="left"/>
    </xf>
    <xf numFmtId="0" fontId="24" fillId="0" borderId="0" xfId="0" applyFont="1" applyBorder="1" applyAlignment="1">
      <alignment horizontal="center" wrapText="1"/>
    </xf>
    <xf numFmtId="0" fontId="120" fillId="0" borderId="4" xfId="0" applyFont="1" applyFill="1" applyBorder="1" applyAlignment="1">
      <alignment horizontal="left" vertical="center" wrapText="1"/>
    </xf>
    <xf numFmtId="0" fontId="122" fillId="0" borderId="0" xfId="0" applyFont="1" applyFill="1" applyAlignment="1">
      <alignment horizontal="left" vertical="center" wrapText="1"/>
    </xf>
    <xf numFmtId="0" fontId="0" fillId="0" borderId="0" xfId="0" applyAlignment="1"/>
    <xf numFmtId="0" fontId="158" fillId="0" borderId="0" xfId="0" applyFont="1" applyFill="1"/>
    <xf numFmtId="0" fontId="157" fillId="0" borderId="0" xfId="0" applyFont="1"/>
    <xf numFmtId="49"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4" fillId="0" borderId="0" xfId="0" applyFont="1" applyBorder="1" applyAlignment="1">
      <alignment vertical="center" wrapText="1"/>
    </xf>
    <xf numFmtId="0" fontId="143" fillId="0" borderId="0" xfId="0" applyFont="1" applyFill="1" applyAlignment="1">
      <alignment horizontal="left" wrapText="1"/>
    </xf>
    <xf numFmtId="0" fontId="36" fillId="0" borderId="0" xfId="0" applyFont="1" applyFill="1" applyAlignment="1">
      <alignment horizontal="left" vertical="center" wrapText="1"/>
    </xf>
    <xf numFmtId="0" fontId="31" fillId="0" borderId="0" xfId="0" applyFont="1" applyFill="1" applyAlignment="1">
      <alignment horizontal="left" wrapText="1"/>
    </xf>
    <xf numFmtId="0" fontId="24" fillId="0" borderId="0" xfId="0" applyFont="1" applyFill="1" applyBorder="1" applyAlignment="1">
      <alignment horizontal="center" vertical="center" wrapText="1"/>
    </xf>
    <xf numFmtId="0" fontId="37" fillId="0" borderId="9" xfId="0" applyFont="1" applyFill="1"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cellXfs>
  <cellStyles count="1341">
    <cellStyle name="_x0007__x0005_" xfId="75"/>
    <cellStyle name="_x0007__x0005_ 2" xfId="76"/>
    <cellStyle name="_x0007__x0005_ 2 2" xfId="77"/>
    <cellStyle name="_x0007__x0005_ 3" xfId="78"/>
    <cellStyle name=" Writer Import]_x000d__x000a_Display Dialog=No_x000d__x000a__x000d__x000a_[Horizontal Arrange]_x000d__x000a_Dimensions Interlocking=Yes_x000d__x000a_Sum Hierarchy=Yes_x000d__x000a_Generate" xfId="79"/>
    <cellStyle name=" Writer Import]_x000d__x000a_Display Dialog=No_x000d__x000a__x000d__x000a_[Horizontal Arrange]_x000d__x000a_Dimensions Interlocking=Yes_x000d__x000a_Sum Hierarchy=Yes_x000d__x000a_Generate 2" xfId="80"/>
    <cellStyle name="# ##0" xfId="81"/>
    <cellStyle name="# ##0.00" xfId="82"/>
    <cellStyle name="# ##0.00&quot; &quot;" xfId="83"/>
    <cellStyle name="# ##0.000" xfId="84"/>
    <cellStyle name="___CFC_CEFA_0001" xfId="85"/>
    <cellStyle name="___CFC_CEFA_0002" xfId="86"/>
    <cellStyle name="___CFC_CEFA_0003" xfId="87"/>
    <cellStyle name="___CFC_CEFA_0004" xfId="88"/>
    <cellStyle name="___CFC_CEFA_0005" xfId="89"/>
    <cellStyle name="___CFC_CEFA_0006" xfId="90"/>
    <cellStyle name="___CFC_CEFA_0007" xfId="91"/>
    <cellStyle name="___CFC_CEFA_0008" xfId="92"/>
    <cellStyle name="___CFC_CEFA_0009" xfId="93"/>
    <cellStyle name="___CFC_CEFA_0010" xfId="94"/>
    <cellStyle name="___CFC_CEFA_0011" xfId="95"/>
    <cellStyle name="___CFC_CEFA_0012" xfId="96"/>
    <cellStyle name="___CFC_CEFA_0013" xfId="97"/>
    <cellStyle name="___CFC_CEFA_0014" xfId="98"/>
    <cellStyle name="___CFC_CEFA_0015" xfId="99"/>
    <cellStyle name="___CFC_CEFA_0016" xfId="100"/>
    <cellStyle name="___CFC_CEFA_0017" xfId="101"/>
    <cellStyle name="___CFC_CEFA_0018" xfId="102"/>
    <cellStyle name="___CFC_CEFA_0019" xfId="103"/>
    <cellStyle name="___CFC_CEFA_0020" xfId="104"/>
    <cellStyle name="___CFC_CEFA_0021" xfId="105"/>
    <cellStyle name="___CFC_CEFA_0022" xfId="106"/>
    <cellStyle name="___CFC_CEFA_0023" xfId="107"/>
    <cellStyle name="___CFC_CEFA_0024" xfId="108"/>
    <cellStyle name="___CFC_CEFA_0025" xfId="109"/>
    <cellStyle name="___CFC_CEFA_0026" xfId="110"/>
    <cellStyle name="___CFC_CEFA_0027" xfId="111"/>
    <cellStyle name="___CFC_CEFA_0028" xfId="112"/>
    <cellStyle name="___CFC_CEFA_0029" xfId="113"/>
    <cellStyle name="___CFC_CEFA_0030" xfId="114"/>
    <cellStyle name="___CFC_CEFA_0031" xfId="115"/>
    <cellStyle name="___CFC_CEFA_0032" xfId="116"/>
    <cellStyle name="___CFC_CEFA_0033" xfId="117"/>
    <cellStyle name="___CFC_CEFA_0034" xfId="118"/>
    <cellStyle name="___CFC_CEFA_0035" xfId="119"/>
    <cellStyle name="___CFC_CEFA_0036" xfId="120"/>
    <cellStyle name="___CFC_CEFA_0037" xfId="121"/>
    <cellStyle name="___CFC_CEFA_0038" xfId="122"/>
    <cellStyle name="___CFC_CEFA_0039" xfId="123"/>
    <cellStyle name="___CFC_CEFA_0040" xfId="124"/>
    <cellStyle name="___CFC_CEFA_0041" xfId="125"/>
    <cellStyle name="___CFC_CEFA_0042" xfId="126"/>
    <cellStyle name="___CFC_CEFA_0043" xfId="127"/>
    <cellStyle name="___CFC_CEFA_0044" xfId="128"/>
    <cellStyle name="___CFC_CEFA_0045" xfId="129"/>
    <cellStyle name="___CFC_CEFA_0046" xfId="130"/>
    <cellStyle name="___CFC_CEFA_0047" xfId="131"/>
    <cellStyle name="___CFC_CEFA_0048" xfId="132"/>
    <cellStyle name="___CFC_CEFA_0049" xfId="133"/>
    <cellStyle name="___CFC_CEFA_0050" xfId="134"/>
    <cellStyle name="___CFC_CEFA_0051" xfId="135"/>
    <cellStyle name="___CFC_CEFA_0052" xfId="136"/>
    <cellStyle name="___CFC_CEFA_0053" xfId="137"/>
    <cellStyle name="___CFC_CEFA_0054" xfId="138"/>
    <cellStyle name="___CFC_CEFA_0055" xfId="139"/>
    <cellStyle name="___CFC_CEFA_0056" xfId="140"/>
    <cellStyle name="___CFC_CEFA_0057" xfId="141"/>
    <cellStyle name="___CFC_CEFA_0058" xfId="142"/>
    <cellStyle name="___CFC_CEFA_0059" xfId="143"/>
    <cellStyle name="___CFC_CEFA_0060" xfId="144"/>
    <cellStyle name="___CFC_CEFA_0061" xfId="145"/>
    <cellStyle name="___CFC_CEFA_0062" xfId="146"/>
    <cellStyle name="___CFC_CEFA_0063" xfId="147"/>
    <cellStyle name="___CFC_CEFA_0064" xfId="148"/>
    <cellStyle name="___CFC_CEFA_0065" xfId="149"/>
    <cellStyle name="___CFC_CEFA_0066" xfId="150"/>
    <cellStyle name="___CFC_CEFA_0067" xfId="151"/>
    <cellStyle name="___CFC_CEFA_0068" xfId="152"/>
    <cellStyle name="___CFC_CEFA_0069" xfId="153"/>
    <cellStyle name="___CFC_CEFA_0070" xfId="154"/>
    <cellStyle name="___CFC_CEFA_0071" xfId="155"/>
    <cellStyle name="___CFC_CEFA_0072" xfId="156"/>
    <cellStyle name="___CFC_CEFA_0073" xfId="157"/>
    <cellStyle name="___CFC_CEFA_0074" xfId="158"/>
    <cellStyle name="___CFC_CEFA_0075" xfId="159"/>
    <cellStyle name="___CFC_CEFA_0076" xfId="160"/>
    <cellStyle name="___CFC_CEFA_0077" xfId="161"/>
    <cellStyle name="___CFC_CEFA_0078" xfId="162"/>
    <cellStyle name="___CFC_CEFA_0079" xfId="163"/>
    <cellStyle name="___CFC_CEFA_0080" xfId="164"/>
    <cellStyle name="___CFC_CEFA_0081" xfId="165"/>
    <cellStyle name="___CFC_CEFA_0082" xfId="166"/>
    <cellStyle name="___CFC_CEFA_0083" xfId="167"/>
    <cellStyle name="___CFC_CEFA_0084" xfId="168"/>
    <cellStyle name="___CFC_CEFA_0085" xfId="169"/>
    <cellStyle name="___CFC_CEFA_0086" xfId="170"/>
    <cellStyle name="___CFC_CEFA_0087" xfId="171"/>
    <cellStyle name="___CFC_CEFA_0088" xfId="172"/>
    <cellStyle name="___CFC_CEFA_0089" xfId="173"/>
    <cellStyle name="___CFC_CEFA_0090" xfId="174"/>
    <cellStyle name="___CFC_CEFA_0091" xfId="175"/>
    <cellStyle name="___CFC_CEFA_0092" xfId="176"/>
    <cellStyle name="___CFC_CEFA_0093" xfId="177"/>
    <cellStyle name="___CFC_CEFA_0094" xfId="178"/>
    <cellStyle name="___CFC_CEFA_0095" xfId="179"/>
    <cellStyle name="___CFC_CEFA_0096" xfId="180"/>
    <cellStyle name="___CFC_CEFA_0097" xfId="181"/>
    <cellStyle name="___CFC_CEFA_0098" xfId="182"/>
    <cellStyle name="___CFC_CEFA_0099" xfId="183"/>
    <cellStyle name="___CFC_CEFA_0100" xfId="184"/>
    <cellStyle name="___CFC_CEFA_0101" xfId="185"/>
    <cellStyle name="___CFC_CEFA_0102" xfId="186"/>
    <cellStyle name="___CFC_CEFA_0103" xfId="187"/>
    <cellStyle name="___CFC_CEFA_0104" xfId="188"/>
    <cellStyle name="___CFC_CEFA_0105" xfId="189"/>
    <cellStyle name="___CFC_CEFA_0106" xfId="190"/>
    <cellStyle name="___CFC_CEFA_0107" xfId="191"/>
    <cellStyle name="___CFC_CEFA_0108" xfId="192"/>
    <cellStyle name="___CFC_CEFA_0109" xfId="193"/>
    <cellStyle name="___CFC_CEFA_0110" xfId="194"/>
    <cellStyle name="___CFC_CEFA_0111" xfId="195"/>
    <cellStyle name="___CFC_CEFA_0112" xfId="196"/>
    <cellStyle name="___CFC_CEFA_0113" xfId="197"/>
    <cellStyle name="___CFC_CEFA_0114" xfId="198"/>
    <cellStyle name="___CFC_CEFA_0115" xfId="199"/>
    <cellStyle name="___CFC_CEFA_0116" xfId="200"/>
    <cellStyle name="___CFC_CEFA_0117" xfId="201"/>
    <cellStyle name="___CFC_CEFA_0118" xfId="202"/>
    <cellStyle name="___CFC_CEFA_0119" xfId="203"/>
    <cellStyle name="___CFC_CEFA_0120" xfId="204"/>
    <cellStyle name="___CFC_CEFA_0121" xfId="205"/>
    <cellStyle name="___CFC_CEFA_0122" xfId="206"/>
    <cellStyle name="___CFC_CEFA_0123" xfId="207"/>
    <cellStyle name="___CFC_CEFA_0124" xfId="208"/>
    <cellStyle name="___CFC_CEFA_0125" xfId="209"/>
    <cellStyle name="___CFC_CEFA_0126" xfId="210"/>
    <cellStyle name="___CFC_CEFA_0127" xfId="211"/>
    <cellStyle name="___CFC_CEFA_0128" xfId="212"/>
    <cellStyle name="___CFC_CEFA_0129" xfId="213"/>
    <cellStyle name="___CFC_CEFA_0130" xfId="214"/>
    <cellStyle name="___CFC_CEFA_0131" xfId="215"/>
    <cellStyle name="___CFC_CEFA_0132" xfId="216"/>
    <cellStyle name="___CFC_CEFA_0133" xfId="217"/>
    <cellStyle name="___CFC_CEFA_0134" xfId="218"/>
    <cellStyle name="___CFC_CEFA_0135" xfId="219"/>
    <cellStyle name="___CFC_CEFA_0136" xfId="220"/>
    <cellStyle name="___CFC_CEFA_0137" xfId="221"/>
    <cellStyle name="___CFC_CEFA_0138" xfId="222"/>
    <cellStyle name="___CFC_CEFA_0139" xfId="223"/>
    <cellStyle name="___CFC_CEFA_0140" xfId="224"/>
    <cellStyle name="___CFC_CEFA_0141" xfId="225"/>
    <cellStyle name="___CFC_CEFA_0142" xfId="226"/>
    <cellStyle name="___CFC_CEFA_0143" xfId="227"/>
    <cellStyle name="___CFC_CEFA_0144" xfId="228"/>
    <cellStyle name="___CFC_CEFA_0145" xfId="229"/>
    <cellStyle name="___CFC_CEFA_0146" xfId="230"/>
    <cellStyle name="___CFC_CEFA_0147" xfId="231"/>
    <cellStyle name="___CFC_CEFA_0148" xfId="232"/>
    <cellStyle name="___CFC_CEFA_0149" xfId="233"/>
    <cellStyle name="___CFC_CEFA_0150" xfId="234"/>
    <cellStyle name="___CFC_CEFA_0151" xfId="235"/>
    <cellStyle name="___CFC_CEFA_0152" xfId="236"/>
    <cellStyle name="___CFC_CEFA_0153" xfId="237"/>
    <cellStyle name="___CFC_CEFA_0154" xfId="238"/>
    <cellStyle name="___CFC_CEFA_0155" xfId="239"/>
    <cellStyle name="___CFC_CEFA_0156" xfId="240"/>
    <cellStyle name="___CFC_CEFA_0157" xfId="241"/>
    <cellStyle name="___CFC_CEFA_0158" xfId="242"/>
    <cellStyle name="___CFC_CEFA_0159" xfId="243"/>
    <cellStyle name="___CFC_CEFA_0160" xfId="244"/>
    <cellStyle name="___CFC_CEFA_0161" xfId="245"/>
    <cellStyle name="___CFC_CEFA_0162" xfId="246"/>
    <cellStyle name="___CFC_CEFA_0163" xfId="247"/>
    <cellStyle name="___CFC_CEFA_0164" xfId="248"/>
    <cellStyle name="___CFC_CEFA_0165" xfId="249"/>
    <cellStyle name="___CFC_CEFA_0166" xfId="250"/>
    <cellStyle name="___CFC_CEFA_0167" xfId="251"/>
    <cellStyle name="___CFC_CEFA_0168" xfId="252"/>
    <cellStyle name="___CFC_CEFA_0169" xfId="253"/>
    <cellStyle name="___CFC_CEFA_0170" xfId="254"/>
    <cellStyle name="___CFC_CEFA_0171" xfId="255"/>
    <cellStyle name="___CFC_CEFA_0172" xfId="256"/>
    <cellStyle name="___CFC_CEFA_0173" xfId="257"/>
    <cellStyle name="___CFC_CEFA_0174" xfId="258"/>
    <cellStyle name="___CFC_CEFA_0175" xfId="259"/>
    <cellStyle name="___CFC_CEFA_0176" xfId="260"/>
    <cellStyle name="___CFC_CEFA_0177" xfId="261"/>
    <cellStyle name="___CFC_CEFA_0178" xfId="262"/>
    <cellStyle name="___CFC_CEFA_0179" xfId="263"/>
    <cellStyle name="___CFC_CEFA_0180" xfId="264"/>
    <cellStyle name="___CFC_CEFA_0181" xfId="265"/>
    <cellStyle name="___CFC_CEFA_0182" xfId="266"/>
    <cellStyle name="___CFC_CEFA_0183" xfId="267"/>
    <cellStyle name="___CFC_CEFA_0184" xfId="268"/>
    <cellStyle name="___CFC_CEFA_0185" xfId="269"/>
    <cellStyle name="___CFC_CEFA_0186" xfId="270"/>
    <cellStyle name="___CFC_CEFA_0187" xfId="271"/>
    <cellStyle name="___CFC_CEFA_0188" xfId="272"/>
    <cellStyle name="___CFC_CEFA_0189" xfId="273"/>
    <cellStyle name="___CFC_CEFA_0190" xfId="274"/>
    <cellStyle name="___CFC_CEFA_0191" xfId="275"/>
    <cellStyle name="___CFC_CEFA_0192" xfId="276"/>
    <cellStyle name="___CFC_CEFA_0193" xfId="277"/>
    <cellStyle name="___CFC_CEFA_0194" xfId="278"/>
    <cellStyle name="___CFC_CEFA_0195" xfId="279"/>
    <cellStyle name="___CFC_CEFA_0196" xfId="280"/>
    <cellStyle name="___CFC_CEFA_0197" xfId="281"/>
    <cellStyle name="___CFC_CEFA_0198" xfId="282"/>
    <cellStyle name="___CFC_CEFA_0199" xfId="283"/>
    <cellStyle name="___CFC_CEFA_0200" xfId="284"/>
    <cellStyle name="___CFC_CEFA_0201" xfId="285"/>
    <cellStyle name="___CFC_CEFA_0202" xfId="286"/>
    <cellStyle name="___CFC_CEFA_0203" xfId="287"/>
    <cellStyle name="___CFC_CEFA_0204" xfId="288"/>
    <cellStyle name="___CFC_CEFA_0205" xfId="289"/>
    <cellStyle name="___CFC_CEFA_0206" xfId="290"/>
    <cellStyle name="___CFC_CEFA_0207" xfId="291"/>
    <cellStyle name="___CFC_CEFA_0208" xfId="292"/>
    <cellStyle name="___CFC_CEFA_0209" xfId="293"/>
    <cellStyle name="___CFC_CEFA_0210" xfId="294"/>
    <cellStyle name="___CFC_CEFA_0211" xfId="295"/>
    <cellStyle name="___CFC_CEFA_0212" xfId="296"/>
    <cellStyle name="___CFC_CEFA_0213" xfId="297"/>
    <cellStyle name="___CFC_CEFA_0214" xfId="298"/>
    <cellStyle name="___CFC_CEFA_0215" xfId="299"/>
    <cellStyle name="___CFC_CEFA_0216" xfId="300"/>
    <cellStyle name="___CFC_CEFA_0217" xfId="301"/>
    <cellStyle name="___CFC_CEFA_0218" xfId="302"/>
    <cellStyle name="___CFC_CEFA_0219" xfId="303"/>
    <cellStyle name="___CFC_CEFA_0220" xfId="304"/>
    <cellStyle name="___CFC_CEFA_0221" xfId="305"/>
    <cellStyle name="___CFC_CEFA_0222" xfId="306"/>
    <cellStyle name="___CFC_CEFA_0223" xfId="307"/>
    <cellStyle name="___CFC_CEFA_0224" xfId="308"/>
    <cellStyle name="___CFC_CEFA_0225" xfId="309"/>
    <cellStyle name="___CFC_CEFA_0226" xfId="310"/>
    <cellStyle name="___CFC_CEFA_0227" xfId="311"/>
    <cellStyle name="___CFC_CEFA_0228" xfId="312"/>
    <cellStyle name="___CFC_CEFA_0229" xfId="313"/>
    <cellStyle name="___CFC_CEFA_0230" xfId="314"/>
    <cellStyle name="___CFC_CEFA_0231" xfId="315"/>
    <cellStyle name="___CFC_CEFA_0232" xfId="316"/>
    <cellStyle name="___CFC_CEFA_0233" xfId="317"/>
    <cellStyle name="___CFC_CEFA_0234" xfId="318"/>
    <cellStyle name="___CFC_CEFA_0235" xfId="319"/>
    <cellStyle name="___CFC_CEFA_0236" xfId="320"/>
    <cellStyle name="___CFC_CEFA_0237" xfId="321"/>
    <cellStyle name="___CFC_CEFA_0238" xfId="322"/>
    <cellStyle name="___CFC_CEFA_0239" xfId="323"/>
    <cellStyle name="___CFC_CEFA_0240" xfId="324"/>
    <cellStyle name="___CFC_CEFA_0241" xfId="325"/>
    <cellStyle name="___CFC_CEFA_0242" xfId="326"/>
    <cellStyle name="___CFC_CEFA_0243" xfId="327"/>
    <cellStyle name="___CFC_CEFA_0244" xfId="328"/>
    <cellStyle name="___CFC_CEFA_0245" xfId="329"/>
    <cellStyle name="___CFC_CEFA_0246" xfId="330"/>
    <cellStyle name="___CFC_CEFA_0247" xfId="331"/>
    <cellStyle name="___CFC_CEFA_0248" xfId="332"/>
    <cellStyle name="___CFC_CEFA_0249" xfId="333"/>
    <cellStyle name="___CFC_CEFA_0250" xfId="334"/>
    <cellStyle name="___CFC_CEFA_0251" xfId="335"/>
    <cellStyle name="___CFC_CEFA_0252" xfId="336"/>
    <cellStyle name="___CFC_CEFA_0253" xfId="337"/>
    <cellStyle name="___CFC_CEFA_0254" xfId="338"/>
    <cellStyle name="___CFC_CEFA_0255" xfId="339"/>
    <cellStyle name="___CFC_CEFA_0256" xfId="340"/>
    <cellStyle name="___CFC_CEFA_0257" xfId="341"/>
    <cellStyle name="___CFC_CEFA_0258" xfId="342"/>
    <cellStyle name="___CFC_CEFA_0259" xfId="343"/>
    <cellStyle name="___CFC_CEFA_0260" xfId="344"/>
    <cellStyle name="___CFC_CEFA_0261" xfId="345"/>
    <cellStyle name="___CFC_CEFA_0262" xfId="346"/>
    <cellStyle name="___CFC_CEFA_0263" xfId="347"/>
    <cellStyle name="___CFC_CEFA_0264" xfId="348"/>
    <cellStyle name="___CFC_CEFA_0265" xfId="349"/>
    <cellStyle name="___CFC_CEFA_0266" xfId="350"/>
    <cellStyle name="___CFC_CEFA_0267" xfId="351"/>
    <cellStyle name="___CFC_CEFA_0268" xfId="352"/>
    <cellStyle name="___CFC_CEFA_0269" xfId="353"/>
    <cellStyle name="___CFC_CEFA_0270" xfId="354"/>
    <cellStyle name="___CFC_CEFA_0271" xfId="355"/>
    <cellStyle name="___CFC_CEFA_0272" xfId="356"/>
    <cellStyle name="___CFC_CEFA_0273" xfId="357"/>
    <cellStyle name="___CFC_CEFA_0274" xfId="358"/>
    <cellStyle name="___CFC_CEFA_0275" xfId="359"/>
    <cellStyle name="___CFC_CEFA_0276" xfId="360"/>
    <cellStyle name="___CFC_CEFA_0277" xfId="361"/>
    <cellStyle name="___CFC_CEFA_0278" xfId="362"/>
    <cellStyle name="___CFC_CEFA_0279" xfId="363"/>
    <cellStyle name="___CFC_CEFA_0280" xfId="364"/>
    <cellStyle name="___CFC_CEFA_0281" xfId="365"/>
    <cellStyle name="___CFC_CEFA_0282" xfId="366"/>
    <cellStyle name="___CFC_CEFA_0283" xfId="367"/>
    <cellStyle name="___CFC_CEFA_0284" xfId="368"/>
    <cellStyle name="___CFC_CEFA_0285" xfId="369"/>
    <cellStyle name="___CFC_CEFA_0286" xfId="370"/>
    <cellStyle name="___CFC_CEFA_0287" xfId="371"/>
    <cellStyle name="___CFC_CEFA_0288" xfId="372"/>
    <cellStyle name="___CFC_CEFA_0289" xfId="373"/>
    <cellStyle name="___CFC_CEFA_0290" xfId="374"/>
    <cellStyle name="___CFC_CEFA_0291" xfId="375"/>
    <cellStyle name="___CFC_CEFA_0292" xfId="376"/>
    <cellStyle name="___CFC_CEFA_0293" xfId="377"/>
    <cellStyle name="___CFC_CEFA_0294" xfId="378"/>
    <cellStyle name="___CFC_CEFA_0295" xfId="379"/>
    <cellStyle name="___CFC_CEFA_0296" xfId="380"/>
    <cellStyle name="___CFC_CEFA_0297" xfId="381"/>
    <cellStyle name="___CFC_CEFA_0298" xfId="382"/>
    <cellStyle name="___CFC_CEFA_0299" xfId="383"/>
    <cellStyle name="___CFC_CEFA_0300" xfId="384"/>
    <cellStyle name="___CFC_CEFA_0301" xfId="385"/>
    <cellStyle name="___CFC_CEFA_0302" xfId="386"/>
    <cellStyle name="___CFC_CEFA_0303" xfId="387"/>
    <cellStyle name="___CFC_CEFA_0304" xfId="388"/>
    <cellStyle name="___CFC_CEFA_0305" xfId="389"/>
    <cellStyle name="___CFC_CEFA_0306" xfId="390"/>
    <cellStyle name="___CFC_CEFA_0307" xfId="391"/>
    <cellStyle name="___CFC_CEFA_0308" xfId="392"/>
    <cellStyle name="___CFC_CEFA_0309" xfId="393"/>
    <cellStyle name="___CFC_CEFA_0310" xfId="394"/>
    <cellStyle name="___CFC_CEFA_0311" xfId="395"/>
    <cellStyle name="___CFC_CEFA_0312" xfId="396"/>
    <cellStyle name="___CFC_CEFA_0313" xfId="397"/>
    <cellStyle name="___CFC_CEFA_0314" xfId="398"/>
    <cellStyle name="___CFC_CEFA_0315" xfId="399"/>
    <cellStyle name="___CFC_CEFA_0316" xfId="400"/>
    <cellStyle name="___CFC_CEFA_0317" xfId="401"/>
    <cellStyle name="___CFC_CEFA_0318" xfId="402"/>
    <cellStyle name="___CFC_CEFA_0319" xfId="403"/>
    <cellStyle name="___CFC_CEFA_0320" xfId="404"/>
    <cellStyle name="___CFC_CEFA_0321" xfId="405"/>
    <cellStyle name="___CFC_CEFA_0322" xfId="406"/>
    <cellStyle name="___CFC_CEFA_0323" xfId="407"/>
    <cellStyle name="___CFC_CEFA_0324" xfId="408"/>
    <cellStyle name="___CFC_CEFA_0325" xfId="409"/>
    <cellStyle name="___CFC_CEFA_0326" xfId="410"/>
    <cellStyle name="___CFC_CEFA_0327" xfId="411"/>
    <cellStyle name="___CFC_CEFA_0328" xfId="412"/>
    <cellStyle name="___CFC_CEFA_0329" xfId="413"/>
    <cellStyle name="___CFC_CEFA_0330" xfId="414"/>
    <cellStyle name="___CFC_CEFA_0331" xfId="415"/>
    <cellStyle name="___CFC_CEFA_0332" xfId="416"/>
    <cellStyle name="___CFC_CEFA_0333" xfId="417"/>
    <cellStyle name="___CFC_CEFA_0334" xfId="418"/>
    <cellStyle name="___CFC_CEFA_0335" xfId="419"/>
    <cellStyle name="___CFC_CEFA_0336" xfId="420"/>
    <cellStyle name="___CFC_CEFA_0337" xfId="421"/>
    <cellStyle name="___CFC_CEFA_0338" xfId="422"/>
    <cellStyle name="___CFC_CEFA_0339" xfId="423"/>
    <cellStyle name="___CFC_CEFA_0340" xfId="424"/>
    <cellStyle name="___CFC_CEFA_0341" xfId="425"/>
    <cellStyle name="___CFC_CEFA_0342" xfId="426"/>
    <cellStyle name="___CFC_CEFA_0343" xfId="427"/>
    <cellStyle name="___CFC_CEFA_0344" xfId="428"/>
    <cellStyle name="___CFC_CEFA_0345" xfId="429"/>
    <cellStyle name="___CFC_CEFA_0346" xfId="430"/>
    <cellStyle name="___CFC_CEFA_0347" xfId="431"/>
    <cellStyle name="___CFC_CEFA_0348" xfId="432"/>
    <cellStyle name="___CFC_CEFA_0349" xfId="433"/>
    <cellStyle name="___CFC_CEFA_0350" xfId="434"/>
    <cellStyle name="___CFC_CEFA_0351" xfId="435"/>
    <cellStyle name="___CFC_CEFA_0352" xfId="436"/>
    <cellStyle name="___CFC_CEFA_0353" xfId="437"/>
    <cellStyle name="___CFC_CEFA_0354" xfId="438"/>
    <cellStyle name="___CFC_CEFA_0355" xfId="439"/>
    <cellStyle name="___CFC_CEFA_0356" xfId="440"/>
    <cellStyle name="___CFC_CEFA_0357" xfId="441"/>
    <cellStyle name="___CFC_CEFA_0358" xfId="442"/>
    <cellStyle name="___CFC_CEFA_0359" xfId="443"/>
    <cellStyle name="_4_midconference q3 2009_incl. Stretch" xfId="444"/>
    <cellStyle name="_4_midconference q4 2009 AP, EMEALA, Corporate and NA_sent to FSE_revised" xfId="445"/>
    <cellStyle name="_8_midconference q1 2010 incl. FTEs (missing in the former versions)" xfId="446"/>
    <cellStyle name="_Entities" xfId="447"/>
    <cellStyle name="_Entities 2" xfId="448"/>
    <cellStyle name="_Entities 3" xfId="449"/>
    <cellStyle name="_Entities_Overview EBIT 2011 Q4 YTD" xfId="450"/>
    <cellStyle name="_Entities_SA_PC_1FC_2010_phasing" xfId="451"/>
    <cellStyle name="_Entities_SA_PC_1FC_2010_phasing_3FC_2011_BDG_2012_Upload Package_version_all_periods excl_CSt. PN" xfId="452"/>
    <cellStyle name="_Entities_SA_PC_1FC_2010_phasing_3FC_2011_BDG_2012_Upload_Package_PC_NC" xfId="453"/>
    <cellStyle name="_Entities_SA_PC_1FC_2010_phasing_Entities" xfId="454"/>
    <cellStyle name="_Entities_SA_PC_1FC_2010_phasing_Profit&amp;Loss" xfId="455"/>
    <cellStyle name="_Entities_SA_PC_1FC_2010_phasing_Variance Analysis" xfId="456"/>
    <cellStyle name="_Entities_Voucher SEM 2011 Q4 EMEALA" xfId="457"/>
    <cellStyle name="_Fixkostenstruktur" xfId="458"/>
    <cellStyle name="_Fixkostenverlauf" xfId="459"/>
    <cellStyle name="_flash_November_2009_Net Interest" xfId="460"/>
    <cellStyle name="_flash_November_2009_Net Interest_Voucher SEM 2011 Q4 EMEALA" xfId="461"/>
    <cellStyle name="_flash_october_2009_Net Interest" xfId="462"/>
    <cellStyle name="_flash_october_2009_Net Interest_Voucher SEM 2011 Q4 EMEALA" xfId="463"/>
    <cellStyle name="_HK-Entwicklung_Treppengrafik_2003_06_IAS" xfId="464"/>
    <cellStyle name="_Inc2Q2011" xfId="465"/>
    <cellStyle name="_Inc2Q2011 2" xfId="466"/>
    <cellStyle name="_Inc4Q2010" xfId="467"/>
    <cellStyle name="_Inc4Q2010 2" xfId="468"/>
    <cellStyle name="_Inc4Q2011" xfId="469"/>
    <cellStyle name="_Inc4Q2011 2" xfId="470"/>
    <cellStyle name="_Instructions" xfId="471"/>
    <cellStyle name="_Inv. Affiliates" xfId="472"/>
    <cellStyle name="_Inv_Calc" xfId="473"/>
    <cellStyle name="_Inv_Calc 2" xfId="474"/>
    <cellStyle name="_Mid Term Bonus 2010 II" xfId="475"/>
    <cellStyle name="_Mid Term Bonus 2010 II 2" xfId="476"/>
    <cellStyle name="_Mid Term Bonus 2010 II_Overview EBIT 2011 Q4 YTD" xfId="477"/>
    <cellStyle name="_NMC Tradename (TW)" xfId="478"/>
    <cellStyle name="_NMC Tradename (TW) 2" xfId="479"/>
    <cellStyle name="_NMC Tradename (TW)_Overview EBIT 2011 Q4 YTD" xfId="480"/>
    <cellStyle name="_Overview EBIT 2011 Q2 YTD" xfId="481"/>
    <cellStyle name="_x0007__x0005__Overview EBIT 2011 Q2 YTD" xfId="482"/>
    <cellStyle name="_Overview EBIT 2011 Q2 YTD 10" xfId="483"/>
    <cellStyle name="_Overview EBIT 2011 Q2 YTD 11" xfId="484"/>
    <cellStyle name="_Overview EBIT 2011 Q2 YTD 12" xfId="485"/>
    <cellStyle name="_Overview EBIT 2011 Q2 YTD 13" xfId="486"/>
    <cellStyle name="_Overview EBIT 2011 Q2 YTD 14" xfId="487"/>
    <cellStyle name="_Overview EBIT 2011 Q2 YTD 2" xfId="488"/>
    <cellStyle name="_Overview EBIT 2011 Q2 YTD 3" xfId="489"/>
    <cellStyle name="_Overview EBIT 2011 Q2 YTD 4" xfId="490"/>
    <cellStyle name="_Overview EBIT 2011 Q2 YTD 5" xfId="491"/>
    <cellStyle name="_Overview EBIT 2011 Q2 YTD 6" xfId="492"/>
    <cellStyle name="_Overview EBIT 2011 Q2 YTD 7" xfId="493"/>
    <cellStyle name="_Overview EBIT 2011 Q2 YTD 8" xfId="494"/>
    <cellStyle name="_Overview EBIT 2011 Q2 YTD 9" xfId="495"/>
    <cellStyle name="_Overview EBIT 2011 Q3 YTD" xfId="496"/>
    <cellStyle name="_Overview EBIT 2011 Q3 YTD 2" xfId="497"/>
    <cellStyle name="_x0007__x0005__Overview EBIT 2011 Q4 YTD" xfId="498"/>
    <cellStyle name="_Overview Q2 09" xfId="499"/>
    <cellStyle name="_Overview Q3 10" xfId="500"/>
    <cellStyle name="_Profit&amp;Loss" xfId="501"/>
    <cellStyle name="_Profit&amp;Loss_SA_PC_1FC_2010_phasing" xfId="502"/>
    <cellStyle name="_Profit&amp;Loss_SA_PC_1FC_2010_phasing_3FC_2011_BDG_2012_Upload Package_version_all_periods excl_CSt. PN" xfId="503"/>
    <cellStyle name="_Profit&amp;Loss_SA_PC_1FC_2010_phasing_3FC_2011_BDG_2012_Upload_Package_PC_NC" xfId="504"/>
    <cellStyle name="_Profit&amp;Loss_SA_PC_1FC_2010_phasing_Entities" xfId="505"/>
    <cellStyle name="_Profit&amp;Loss_SA_PC_1FC_2010_phasing_Profit&amp;Loss" xfId="506"/>
    <cellStyle name="_Profit&amp;Loss_SA_PC_1FC_2010_phasing_Variance Analysis" xfId="507"/>
    <cellStyle name="_Rec_BadDebt Development_Overview" xfId="508"/>
    <cellStyle name="_Regional4Q" xfId="509"/>
    <cellStyle name="_Regional4Q 2" xfId="510"/>
    <cellStyle name="_Sales" xfId="511"/>
    <cellStyle name="_SK-Trennung" xfId="512"/>
    <cellStyle name="_Tabelle10 (2)" xfId="513"/>
    <cellStyle name="_Tabelle11 (2)" xfId="514"/>
    <cellStyle name="_Tabelle12 (2)" xfId="515"/>
    <cellStyle name="_Tabelle13 (2)" xfId="516"/>
    <cellStyle name="_Tabelle14 (2)" xfId="517"/>
    <cellStyle name="_Tabelle15 (2)" xfId="518"/>
    <cellStyle name="_Tabelle16 (2)" xfId="519"/>
    <cellStyle name="_Tabelle2" xfId="520"/>
    <cellStyle name="_Tabelle5" xfId="521"/>
    <cellStyle name="_Tabelle6" xfId="522"/>
    <cellStyle name="_Tabelle7 (2)" xfId="523"/>
    <cellStyle name="_Tabelle8 (2)" xfId="524"/>
    <cellStyle name="_Tabelle9 (2)" xfId="525"/>
    <cellStyle name="_TREPPENGRAFIK_VORLAGE" xfId="526"/>
    <cellStyle name="_Vorlage Treppengrafik" xfId="527"/>
    <cellStyle name="0" xfId="528"/>
    <cellStyle name="0%" xfId="529"/>
    <cellStyle name="0.00%" xfId="530"/>
    <cellStyle name="20 % - Akzent1 2" xfId="531"/>
    <cellStyle name="20 % - Akzent1 3" xfId="532"/>
    <cellStyle name="20 % - Akzent1 4" xfId="533"/>
    <cellStyle name="20 % - Akzent2 2" xfId="534"/>
    <cellStyle name="20 % - Akzent2 3" xfId="535"/>
    <cellStyle name="20 % - Akzent2 4" xfId="536"/>
    <cellStyle name="20 % - Akzent3 2" xfId="537"/>
    <cellStyle name="20 % - Akzent3 3" xfId="538"/>
    <cellStyle name="20 % - Akzent3 4" xfId="539"/>
    <cellStyle name="20 % - Akzent4 2" xfId="540"/>
    <cellStyle name="20 % - Akzent4 3" xfId="541"/>
    <cellStyle name="20 % - Akzent4 4" xfId="542"/>
    <cellStyle name="20 % - Akzent5 2" xfId="543"/>
    <cellStyle name="20 % - Akzent5 3" xfId="544"/>
    <cellStyle name="20 % - Akzent5 4" xfId="545"/>
    <cellStyle name="20 % - Akzent6 2" xfId="546"/>
    <cellStyle name="20 % - Akzent6 3" xfId="547"/>
    <cellStyle name="20 % - Akzent6 4" xfId="548"/>
    <cellStyle name="20% - Accent1" xfId="549"/>
    <cellStyle name="20% - Accent2" xfId="550"/>
    <cellStyle name="20% - Accent3" xfId="551"/>
    <cellStyle name="20% - Accent4" xfId="552"/>
    <cellStyle name="20% - Accent5" xfId="553"/>
    <cellStyle name="20% - Accent6" xfId="554"/>
    <cellStyle name="20% - Akzent1" xfId="555"/>
    <cellStyle name="20% - Akzent1 2" xfId="556"/>
    <cellStyle name="20% - Akzent2" xfId="557"/>
    <cellStyle name="20% - Akzent2 2" xfId="558"/>
    <cellStyle name="20% - Akzent3" xfId="559"/>
    <cellStyle name="20% - Akzent3 2" xfId="560"/>
    <cellStyle name="20% - Akzent4" xfId="561"/>
    <cellStyle name="20% - Akzent4 2" xfId="562"/>
    <cellStyle name="20% - Akzent5" xfId="563"/>
    <cellStyle name="20% - Akzent5 2" xfId="564"/>
    <cellStyle name="20% - Akzent6" xfId="565"/>
    <cellStyle name="20% - Akzent6 2" xfId="566"/>
    <cellStyle name="20% - Énfasis1" xfId="567"/>
    <cellStyle name="20% - Énfasis2" xfId="568"/>
    <cellStyle name="20% - Énfasis3" xfId="569"/>
    <cellStyle name="20% - Énfasis4" xfId="570"/>
    <cellStyle name="20% - Énfasis5" xfId="571"/>
    <cellStyle name="20% - Énfasis6" xfId="572"/>
    <cellStyle name="40 % - Akzent1 2" xfId="573"/>
    <cellStyle name="40 % - Akzent1 3" xfId="574"/>
    <cellStyle name="40 % - Akzent1 4" xfId="575"/>
    <cellStyle name="40 % - Akzent2 2" xfId="576"/>
    <cellStyle name="40 % - Akzent2 3" xfId="577"/>
    <cellStyle name="40 % - Akzent2 4" xfId="578"/>
    <cellStyle name="40 % - Akzent3 2" xfId="579"/>
    <cellStyle name="40 % - Akzent3 3" xfId="580"/>
    <cellStyle name="40 % - Akzent3 4" xfId="581"/>
    <cellStyle name="40 % - Akzent4 2" xfId="582"/>
    <cellStyle name="40 % - Akzent4 3" xfId="583"/>
    <cellStyle name="40 % - Akzent4 4" xfId="584"/>
    <cellStyle name="40 % - Akzent5 2" xfId="585"/>
    <cellStyle name="40 % - Akzent5 3" xfId="586"/>
    <cellStyle name="40 % - Akzent5 4" xfId="587"/>
    <cellStyle name="40 % - Akzent6 2" xfId="588"/>
    <cellStyle name="40 % - Akzent6 3" xfId="589"/>
    <cellStyle name="40 % - Akzent6 4" xfId="590"/>
    <cellStyle name="40% - Accent1" xfId="591"/>
    <cellStyle name="40% - Accent2" xfId="592"/>
    <cellStyle name="40% - Accent3" xfId="593"/>
    <cellStyle name="40% - Accent4" xfId="594"/>
    <cellStyle name="40% - Accent5" xfId="595"/>
    <cellStyle name="40% - Accent6" xfId="596"/>
    <cellStyle name="40% - Akzent1" xfId="597"/>
    <cellStyle name="40% - Akzent1 2" xfId="598"/>
    <cellStyle name="40% - Akzent2" xfId="599"/>
    <cellStyle name="40% - Akzent2 2" xfId="600"/>
    <cellStyle name="40% - Akzent3" xfId="601"/>
    <cellStyle name="40% - Akzent3 2" xfId="602"/>
    <cellStyle name="40% - Akzent4" xfId="603"/>
    <cellStyle name="40% - Akzent4 2" xfId="604"/>
    <cellStyle name="40% - Akzent5" xfId="605"/>
    <cellStyle name="40% - Akzent5 2" xfId="606"/>
    <cellStyle name="40% - Akzent6" xfId="607"/>
    <cellStyle name="40% - Akzent6 2" xfId="608"/>
    <cellStyle name="40% - Énfasis1" xfId="609"/>
    <cellStyle name="40% - Énfasis2" xfId="610"/>
    <cellStyle name="40% - Énfasis3" xfId="611"/>
    <cellStyle name="40% - Énfasis4" xfId="612"/>
    <cellStyle name="40% - Énfasis5" xfId="613"/>
    <cellStyle name="40% - Énfasis6" xfId="614"/>
    <cellStyle name="60 % - Akzent1 2" xfId="615"/>
    <cellStyle name="60 % - Akzent1 3" xfId="616"/>
    <cellStyle name="60 % - Akzent1 4" xfId="617"/>
    <cellStyle name="60 % - Akzent2 2" xfId="618"/>
    <cellStyle name="60 % - Akzent2 3" xfId="619"/>
    <cellStyle name="60 % - Akzent2 4" xfId="620"/>
    <cellStyle name="60 % - Akzent3 2" xfId="621"/>
    <cellStyle name="60 % - Akzent3 3" xfId="622"/>
    <cellStyle name="60 % - Akzent3 4" xfId="623"/>
    <cellStyle name="60 % - Akzent4 2" xfId="624"/>
    <cellStyle name="60 % - Akzent4 3" xfId="625"/>
    <cellStyle name="60 % - Akzent4 4" xfId="626"/>
    <cellStyle name="60 % - Akzent5 2" xfId="627"/>
    <cellStyle name="60 % - Akzent5 3" xfId="628"/>
    <cellStyle name="60 % - Akzent5 4" xfId="629"/>
    <cellStyle name="60 % - Akzent6 2" xfId="630"/>
    <cellStyle name="60 % - Akzent6 3" xfId="631"/>
    <cellStyle name="60 % - Akzent6 4" xfId="632"/>
    <cellStyle name="60% - Accent1" xfId="633"/>
    <cellStyle name="60% - Accent2" xfId="634"/>
    <cellStyle name="60% - Accent3" xfId="635"/>
    <cellStyle name="60% - Accent4" xfId="636"/>
    <cellStyle name="60% - Accent5" xfId="637"/>
    <cellStyle name="60% - Accent6" xfId="638"/>
    <cellStyle name="60% - Akzent1" xfId="639"/>
    <cellStyle name="60% - Akzent1 2" xfId="640"/>
    <cellStyle name="60% - Akzent2" xfId="641"/>
    <cellStyle name="60% - Akzent2 2" xfId="642"/>
    <cellStyle name="60% - Akzent3" xfId="643"/>
    <cellStyle name="60% - Akzent3 2" xfId="644"/>
    <cellStyle name="60% - Akzent4" xfId="645"/>
    <cellStyle name="60% - Akzent4 2" xfId="646"/>
    <cellStyle name="60% - Akzent5" xfId="647"/>
    <cellStyle name="60% - Akzent5 2" xfId="648"/>
    <cellStyle name="60% - Akzent6" xfId="649"/>
    <cellStyle name="60% - Akzent6 2" xfId="650"/>
    <cellStyle name="60% - Énfasis1" xfId="651"/>
    <cellStyle name="60% - Énfasis2" xfId="652"/>
    <cellStyle name="60% - Énfasis3" xfId="653"/>
    <cellStyle name="60% - Énfasis4" xfId="654"/>
    <cellStyle name="60% - Énfasis5" xfId="655"/>
    <cellStyle name="60% - Énfasis6" xfId="656"/>
    <cellStyle name="Accent1" xfId="657"/>
    <cellStyle name="Accent1 - 20%" xfId="658"/>
    <cellStyle name="Accent1 - 20% 2" xfId="659"/>
    <cellStyle name="Accent1 - 20% 3" xfId="660"/>
    <cellStyle name="Accent1 - 40%" xfId="661"/>
    <cellStyle name="Accent1 - 40% 2" xfId="662"/>
    <cellStyle name="Accent1 - 40% 3" xfId="663"/>
    <cellStyle name="Accent1 - 60%" xfId="664"/>
    <cellStyle name="Accent1 - 60% 2" xfId="665"/>
    <cellStyle name="Accent1 - 60% 3" xfId="666"/>
    <cellStyle name="Accent1 10" xfId="667"/>
    <cellStyle name="Accent1 11" xfId="668"/>
    <cellStyle name="Accent1 12" xfId="669"/>
    <cellStyle name="Accent1 13" xfId="670"/>
    <cellStyle name="Accent1 14" xfId="671"/>
    <cellStyle name="Accent1 15" xfId="672"/>
    <cellStyle name="Accent1 16" xfId="673"/>
    <cellStyle name="Accent1 17" xfId="674"/>
    <cellStyle name="Accent1 18" xfId="675"/>
    <cellStyle name="Accent1 19" xfId="676"/>
    <cellStyle name="Accent1 2" xfId="677"/>
    <cellStyle name="Accent1 3" xfId="678"/>
    <cellStyle name="Accent1 4" xfId="679"/>
    <cellStyle name="Accent1 5" xfId="680"/>
    <cellStyle name="Accent1 6" xfId="681"/>
    <cellStyle name="Accent1 7" xfId="682"/>
    <cellStyle name="Accent1 8" xfId="683"/>
    <cellStyle name="Accent1 9" xfId="684"/>
    <cellStyle name="Accent1_Overview EBIT 2010 Q1 YTD" xfId="685"/>
    <cellStyle name="Accent2" xfId="686"/>
    <cellStyle name="Accent2 - 20%" xfId="687"/>
    <cellStyle name="Accent2 - 20% 2" xfId="688"/>
    <cellStyle name="Accent2 - 20% 3" xfId="689"/>
    <cellStyle name="Accent2 - 40%" xfId="690"/>
    <cellStyle name="Accent2 - 40% 2" xfId="691"/>
    <cellStyle name="Accent2 - 40% 3" xfId="692"/>
    <cellStyle name="Accent2 - 60%" xfId="693"/>
    <cellStyle name="Accent2 - 60% 2" xfId="694"/>
    <cellStyle name="Accent2 - 60% 3" xfId="695"/>
    <cellStyle name="Accent2 10" xfId="696"/>
    <cellStyle name="Accent2 11" xfId="697"/>
    <cellStyle name="Accent2 12" xfId="698"/>
    <cellStyle name="Accent2 13" xfId="699"/>
    <cellStyle name="Accent2 14" xfId="700"/>
    <cellStyle name="Accent2 15" xfId="701"/>
    <cellStyle name="Accent2 16" xfId="702"/>
    <cellStyle name="Accent2 17" xfId="703"/>
    <cellStyle name="Accent2 18" xfId="704"/>
    <cellStyle name="Accent2 19" xfId="705"/>
    <cellStyle name="Accent2 2" xfId="706"/>
    <cellStyle name="Accent2 3" xfId="707"/>
    <cellStyle name="Accent2 4" xfId="708"/>
    <cellStyle name="Accent2 5" xfId="709"/>
    <cellStyle name="Accent2 6" xfId="710"/>
    <cellStyle name="Accent2 7" xfId="711"/>
    <cellStyle name="Accent2 8" xfId="712"/>
    <cellStyle name="Accent2 9" xfId="713"/>
    <cellStyle name="Accent2_Overview EBIT 2010 Q1 YTD" xfId="714"/>
    <cellStyle name="Accent3" xfId="715"/>
    <cellStyle name="Accent3 - 20%" xfId="716"/>
    <cellStyle name="Accent3 - 20% 2" xfId="717"/>
    <cellStyle name="Accent3 - 20% 3" xfId="718"/>
    <cellStyle name="Accent3 - 40%" xfId="719"/>
    <cellStyle name="Accent3 - 40% 2" xfId="720"/>
    <cellStyle name="Accent3 - 40% 3" xfId="721"/>
    <cellStyle name="Accent3 - 60%" xfId="722"/>
    <cellStyle name="Accent3 - 60% 2" xfId="723"/>
    <cellStyle name="Accent3 - 60% 3" xfId="724"/>
    <cellStyle name="Accent3 10" xfId="725"/>
    <cellStyle name="Accent3 11" xfId="726"/>
    <cellStyle name="Accent3 12" xfId="727"/>
    <cellStyle name="Accent3 13" xfId="728"/>
    <cellStyle name="Accent3 14" xfId="729"/>
    <cellStyle name="Accent3 15" xfId="730"/>
    <cellStyle name="Accent3 16" xfId="731"/>
    <cellStyle name="Accent3 17" xfId="732"/>
    <cellStyle name="Accent3 18" xfId="733"/>
    <cellStyle name="Accent3 19" xfId="734"/>
    <cellStyle name="Accent3 2" xfId="735"/>
    <cellStyle name="Accent3 3" xfId="736"/>
    <cellStyle name="Accent3 4" xfId="737"/>
    <cellStyle name="Accent3 5" xfId="738"/>
    <cellStyle name="Accent3 6" xfId="739"/>
    <cellStyle name="Accent3 7" xfId="740"/>
    <cellStyle name="Accent3 8" xfId="741"/>
    <cellStyle name="Accent3 9" xfId="742"/>
    <cellStyle name="Accent3_Overview EBIT 2010 Q1 YTD" xfId="743"/>
    <cellStyle name="Accent4" xfId="744"/>
    <cellStyle name="Accent4 - 20%" xfId="745"/>
    <cellStyle name="Accent4 - 20% 2" xfId="746"/>
    <cellStyle name="Accent4 - 20% 3" xfId="747"/>
    <cellStyle name="Accent4 - 40%" xfId="748"/>
    <cellStyle name="Accent4 - 40% 2" xfId="749"/>
    <cellStyle name="Accent4 - 40% 3" xfId="750"/>
    <cellStyle name="Accent4 - 60%" xfId="751"/>
    <cellStyle name="Accent4 - 60% 2" xfId="752"/>
    <cellStyle name="Accent4 - 60% 3" xfId="753"/>
    <cellStyle name="Accent4 10" xfId="754"/>
    <cellStyle name="Accent4 11" xfId="755"/>
    <cellStyle name="Accent4 12" xfId="756"/>
    <cellStyle name="Accent4 13" xfId="757"/>
    <cellStyle name="Accent4 14" xfId="758"/>
    <cellStyle name="Accent4 15" xfId="759"/>
    <cellStyle name="Accent4 16" xfId="760"/>
    <cellStyle name="Accent4 17" xfId="761"/>
    <cellStyle name="Accent4 18" xfId="762"/>
    <cellStyle name="Accent4 19" xfId="763"/>
    <cellStyle name="Accent4 2" xfId="764"/>
    <cellStyle name="Accent4 3" xfId="765"/>
    <cellStyle name="Accent4 4" xfId="766"/>
    <cellStyle name="Accent4 5" xfId="767"/>
    <cellStyle name="Accent4 6" xfId="768"/>
    <cellStyle name="Accent4 7" xfId="769"/>
    <cellStyle name="Accent4 8" xfId="770"/>
    <cellStyle name="Accent4 9" xfId="771"/>
    <cellStyle name="Accent4_Overview EBIT 2010 Q1 YTD" xfId="772"/>
    <cellStyle name="Accent5" xfId="773"/>
    <cellStyle name="Accent5 - 20%" xfId="774"/>
    <cellStyle name="Accent5 - 20% 2" xfId="775"/>
    <cellStyle name="Accent5 - 20% 3" xfId="776"/>
    <cellStyle name="Accent5 - 40%" xfId="777"/>
    <cellStyle name="Accent5 - 60%" xfId="778"/>
    <cellStyle name="Accent5 - 60% 2" xfId="779"/>
    <cellStyle name="Accent5 - 60% 3" xfId="780"/>
    <cellStyle name="Accent5 10" xfId="781"/>
    <cellStyle name="Accent5 11" xfId="782"/>
    <cellStyle name="Accent5 12" xfId="783"/>
    <cellStyle name="Accent5 13" xfId="784"/>
    <cellStyle name="Accent5 14" xfId="785"/>
    <cellStyle name="Accent5 15" xfId="786"/>
    <cellStyle name="Accent5 16" xfId="787"/>
    <cellStyle name="Accent5 17" xfId="788"/>
    <cellStyle name="Accent5 18" xfId="789"/>
    <cellStyle name="Accent5 19" xfId="790"/>
    <cellStyle name="Accent5 2" xfId="791"/>
    <cellStyle name="Accent5 3" xfId="792"/>
    <cellStyle name="Accent5 4" xfId="793"/>
    <cellStyle name="Accent5 5" xfId="794"/>
    <cellStyle name="Accent5 6" xfId="795"/>
    <cellStyle name="Accent5 7" xfId="796"/>
    <cellStyle name="Accent5 8" xfId="797"/>
    <cellStyle name="Accent5 9" xfId="798"/>
    <cellStyle name="Accent5_Overview EBIT 2010 Q1 YTD" xfId="799"/>
    <cellStyle name="Accent6" xfId="800"/>
    <cellStyle name="Accent6 - 20%" xfId="801"/>
    <cellStyle name="Accent6 - 40%" xfId="802"/>
    <cellStyle name="Accent6 - 40% 2" xfId="803"/>
    <cellStyle name="Accent6 - 40% 3" xfId="804"/>
    <cellStyle name="Accent6 - 60%" xfId="805"/>
    <cellStyle name="Accent6 - 60% 2" xfId="806"/>
    <cellStyle name="Accent6 - 60% 3" xfId="807"/>
    <cellStyle name="Accent6 10" xfId="808"/>
    <cellStyle name="Accent6 11" xfId="809"/>
    <cellStyle name="Accent6 12" xfId="810"/>
    <cellStyle name="Accent6 13" xfId="811"/>
    <cellStyle name="Accent6 14" xfId="812"/>
    <cellStyle name="Accent6 15" xfId="813"/>
    <cellStyle name="Accent6 16" xfId="814"/>
    <cellStyle name="Accent6 17" xfId="815"/>
    <cellStyle name="Accent6 18" xfId="816"/>
    <cellStyle name="Accent6 19" xfId="817"/>
    <cellStyle name="Accent6 2" xfId="818"/>
    <cellStyle name="Accent6 3" xfId="819"/>
    <cellStyle name="Accent6 4" xfId="820"/>
    <cellStyle name="Accent6 5" xfId="821"/>
    <cellStyle name="Accent6 6" xfId="822"/>
    <cellStyle name="Accent6 7" xfId="823"/>
    <cellStyle name="Accent6 8" xfId="824"/>
    <cellStyle name="Accent6 9" xfId="825"/>
    <cellStyle name="Accent6_Overview EBIT 2010 Q1 YTD" xfId="826"/>
    <cellStyle name="AFE" xfId="827"/>
    <cellStyle name="AFE 2" xfId="828"/>
    <cellStyle name="Akzent1 2" xfId="829"/>
    <cellStyle name="Akzent1 3" xfId="830"/>
    <cellStyle name="Akzent1 4" xfId="831"/>
    <cellStyle name="Akzent2 2" xfId="832"/>
    <cellStyle name="Akzent2 3" xfId="833"/>
    <cellStyle name="Akzent2 4" xfId="834"/>
    <cellStyle name="Akzent3 2" xfId="835"/>
    <cellStyle name="Akzent3 3" xfId="836"/>
    <cellStyle name="Akzent3 4" xfId="837"/>
    <cellStyle name="Akzent4 2" xfId="838"/>
    <cellStyle name="Akzent4 3" xfId="839"/>
    <cellStyle name="Akzent4 4" xfId="840"/>
    <cellStyle name="Akzent5 2" xfId="841"/>
    <cellStyle name="Akzent5 3" xfId="842"/>
    <cellStyle name="Akzent5 4" xfId="843"/>
    <cellStyle name="Akzent6 2" xfId="844"/>
    <cellStyle name="Akzent6 3" xfId="845"/>
    <cellStyle name="Akzent6 4" xfId="846"/>
    <cellStyle name="Ausgabe 2" xfId="847"/>
    <cellStyle name="Ausgabe 3" xfId="848"/>
    <cellStyle name="Ausgabe 4" xfId="849"/>
    <cellStyle name="Ausgabe 5" xfId="850"/>
    <cellStyle name="Bad" xfId="851"/>
    <cellStyle name="Bad 2" xfId="852"/>
    <cellStyle name="Berechnung 2" xfId="853"/>
    <cellStyle name="Berechnung 3" xfId="854"/>
    <cellStyle name="Berechnung 4" xfId="855"/>
    <cellStyle name="Berechnung 5" xfId="856"/>
    <cellStyle name="black center" xfId="1"/>
    <cellStyle name="black center 2" xfId="857"/>
    <cellStyle name="black center 3" xfId="858"/>
    <cellStyle name="black center 4" xfId="859"/>
    <cellStyle name="black center 5" xfId="860"/>
    <cellStyle name="Boring - Style1" xfId="861"/>
    <cellStyle name="Buena" xfId="862"/>
    <cellStyle name="Calc Currency (0)" xfId="2"/>
    <cellStyle name="Calc Currency (0) 2" xfId="863"/>
    <cellStyle name="Calc Currency (2)" xfId="3"/>
    <cellStyle name="Calc Currency (2) 2" xfId="864"/>
    <cellStyle name="Calc Percent (0)" xfId="4"/>
    <cellStyle name="Calc Percent (0) 2" xfId="865"/>
    <cellStyle name="Calc Percent (1)" xfId="5"/>
    <cellStyle name="Calc Percent (1) 2" xfId="866"/>
    <cellStyle name="Calc Percent (2)" xfId="6"/>
    <cellStyle name="Calc Percent (2) 2" xfId="867"/>
    <cellStyle name="Calc Units (0)" xfId="7"/>
    <cellStyle name="Calc Units (0) 2" xfId="868"/>
    <cellStyle name="Calc Units (1)" xfId="8"/>
    <cellStyle name="Calc Units (1) 2" xfId="869"/>
    <cellStyle name="Calc Units (2)" xfId="9"/>
    <cellStyle name="Calc Units (2) 2" xfId="870"/>
    <cellStyle name="Calculation" xfId="871"/>
    <cellStyle name="Calculation 2" xfId="872"/>
    <cellStyle name="Cálculo" xfId="873"/>
    <cellStyle name="Celda de comprobación" xfId="874"/>
    <cellStyle name="Celda vinculada" xfId="875"/>
    <cellStyle name="Check Cell" xfId="876"/>
    <cellStyle name="Check Cell 2" xfId="877"/>
    <cellStyle name="Comma  - Style1" xfId="10"/>
    <cellStyle name="Comma  - Style1 2" xfId="878"/>
    <cellStyle name="Comma  - Style2" xfId="11"/>
    <cellStyle name="Comma  - Style2 2" xfId="879"/>
    <cellStyle name="Comma  - Style3" xfId="12"/>
    <cellStyle name="Comma  - Style3 2" xfId="880"/>
    <cellStyle name="Comma  - Style4" xfId="13"/>
    <cellStyle name="Comma  - Style4 2" xfId="881"/>
    <cellStyle name="Comma  - Style5" xfId="14"/>
    <cellStyle name="Comma  - Style5 2" xfId="882"/>
    <cellStyle name="Comma  - Style6" xfId="15"/>
    <cellStyle name="Comma  - Style6 2" xfId="883"/>
    <cellStyle name="Comma  - Style7" xfId="16"/>
    <cellStyle name="Comma  - Style7 2" xfId="884"/>
    <cellStyle name="Comma  - Style8" xfId="17"/>
    <cellStyle name="Comma  - Style8 2" xfId="885"/>
    <cellStyle name="Comma [00]" xfId="18"/>
    <cellStyle name="Comma [00] 2" xfId="886"/>
    <cellStyle name="Comma [00] 3" xfId="887"/>
    <cellStyle name="Currency [00]" xfId="19"/>
    <cellStyle name="Currency [00] 2" xfId="888"/>
    <cellStyle name="Currency [00] 3" xfId="889"/>
    <cellStyle name="Date Short" xfId="20"/>
    <cellStyle name="Date Short 2" xfId="890"/>
    <cellStyle name="Date Short 3" xfId="891"/>
    <cellStyle name="Dezimal [0] 2" xfId="892"/>
    <cellStyle name="Dezimal 2" xfId="893"/>
    <cellStyle name="Eingabe 2" xfId="894"/>
    <cellStyle name="Eingabe 3" xfId="895"/>
    <cellStyle name="Eingabe 4" xfId="896"/>
    <cellStyle name="Eingabe 5" xfId="897"/>
    <cellStyle name="Emphasis 1" xfId="898"/>
    <cellStyle name="Emphasis 1 2" xfId="899"/>
    <cellStyle name="Emphasis 1 3" xfId="900"/>
    <cellStyle name="Emphasis 2" xfId="901"/>
    <cellStyle name="Emphasis 2 2" xfId="902"/>
    <cellStyle name="Emphasis 2 3" xfId="903"/>
    <cellStyle name="Emphasis 3" xfId="904"/>
    <cellStyle name="Encabezado 4" xfId="905"/>
    <cellStyle name="Énfasis1" xfId="906"/>
    <cellStyle name="Énfasis2" xfId="907"/>
    <cellStyle name="Énfasis3" xfId="908"/>
    <cellStyle name="Énfasis4" xfId="909"/>
    <cellStyle name="Énfasis5" xfId="910"/>
    <cellStyle name="Énfasis6" xfId="911"/>
    <cellStyle name="Enter Currency (0)" xfId="21"/>
    <cellStyle name="Enter Currency (2)" xfId="22"/>
    <cellStyle name="Enter Units (0)" xfId="23"/>
    <cellStyle name="Enter Units (1)" xfId="24"/>
    <cellStyle name="Enter Units (2)" xfId="25"/>
    <cellStyle name="Entrada" xfId="912"/>
    <cellStyle name="Ergebnis 2" xfId="913"/>
    <cellStyle name="Ergebnis 3" xfId="914"/>
    <cellStyle name="Ergebnis 4" xfId="915"/>
    <cellStyle name="Ergebnis 5" xfId="916"/>
    <cellStyle name="Erklärender Text 2" xfId="917"/>
    <cellStyle name="Erklärender Text 3" xfId="918"/>
    <cellStyle name="Erklärender Text 4" xfId="919"/>
    <cellStyle name="Estilo 1" xfId="920"/>
    <cellStyle name="Euro" xfId="921"/>
    <cellStyle name="Euro 2" xfId="922"/>
    <cellStyle name="Euro 3" xfId="923"/>
    <cellStyle name="Explanatory Text" xfId="924"/>
    <cellStyle name="FacNo" xfId="26"/>
    <cellStyle name="FacNo 2" xfId="925"/>
    <cellStyle name="Följde hyperlänken_VERA" xfId="27"/>
    <cellStyle name="Followed Hyperlink 2" xfId="926"/>
    <cellStyle name="Followed Hyperlink 3" xfId="927"/>
    <cellStyle name="Good" xfId="928"/>
    <cellStyle name="Good 2" xfId="929"/>
    <cellStyle name="Grey" xfId="28"/>
    <cellStyle name="Grey 2" xfId="930"/>
    <cellStyle name="Grey 2 2" xfId="931"/>
    <cellStyle name="Grey 3" xfId="932"/>
    <cellStyle name="Gut 2" xfId="933"/>
    <cellStyle name="Gut 3" xfId="934"/>
    <cellStyle name="Gut 4" xfId="935"/>
    <cellStyle name="Header1" xfId="29"/>
    <cellStyle name="Header2" xfId="30"/>
    <cellStyle name="Heading 1" xfId="936"/>
    <cellStyle name="Heading 1 2" xfId="937"/>
    <cellStyle name="Heading 2" xfId="938"/>
    <cellStyle name="Heading 2 2" xfId="939"/>
    <cellStyle name="Heading 3" xfId="940"/>
    <cellStyle name="Heading 3 2" xfId="941"/>
    <cellStyle name="Heading 4" xfId="942"/>
    <cellStyle name="HOOFDREGEL" xfId="31"/>
    <cellStyle name="HOOFDREGEL 2" xfId="943"/>
    <cellStyle name="HOOFDREGEL 3" xfId="944"/>
    <cellStyle name="HOOFDREGEL 4" xfId="945"/>
    <cellStyle name="HOOFDREGEL 5" xfId="946"/>
    <cellStyle name="Hyperlänk_VERA" xfId="32"/>
    <cellStyle name="Incorrecto" xfId="947"/>
    <cellStyle name="Input" xfId="948"/>
    <cellStyle name="Input [yellow]" xfId="33"/>
    <cellStyle name="Input [yellow] 2" xfId="949"/>
    <cellStyle name="Input 10" xfId="950"/>
    <cellStyle name="Input 11" xfId="951"/>
    <cellStyle name="Input 12" xfId="952"/>
    <cellStyle name="Input 13" xfId="953"/>
    <cellStyle name="Input 14" xfId="954"/>
    <cellStyle name="Input 15" xfId="955"/>
    <cellStyle name="Input 16" xfId="956"/>
    <cellStyle name="Input 17" xfId="957"/>
    <cellStyle name="Input 18" xfId="958"/>
    <cellStyle name="Input 19" xfId="959"/>
    <cellStyle name="Input 2" xfId="960"/>
    <cellStyle name="Input 3" xfId="961"/>
    <cellStyle name="Input 4" xfId="962"/>
    <cellStyle name="Input 5" xfId="963"/>
    <cellStyle name="Input 6" xfId="964"/>
    <cellStyle name="Input 7" xfId="965"/>
    <cellStyle name="Input 8" xfId="966"/>
    <cellStyle name="Input 9" xfId="967"/>
    <cellStyle name="Input_Overview EBIT 2010 Q1 YTD" xfId="968"/>
    <cellStyle name="inverse" xfId="34"/>
    <cellStyle name="inverse 2" xfId="969"/>
    <cellStyle name="inverse 3" xfId="970"/>
    <cellStyle name="inverse 4" xfId="971"/>
    <cellStyle name="inverse 5" xfId="972"/>
    <cellStyle name="inverse links" xfId="35"/>
    <cellStyle name="inverse links 2" xfId="973"/>
    <cellStyle name="inverse links 3" xfId="974"/>
    <cellStyle name="inverse links 4" xfId="975"/>
    <cellStyle name="inverse links 5" xfId="976"/>
    <cellStyle name="inverse_3_p&amp;l Forecast 3 2011_prel_after MB Oct 19_incl. Improvments_FINAL" xfId="977"/>
    <cellStyle name="jj-mm-aa" xfId="978"/>
    <cellStyle name="Komma 2" xfId="979"/>
    <cellStyle name="Komma 3" xfId="980"/>
    <cellStyle name="Komma 4" xfId="981"/>
    <cellStyle name="Komma 5" xfId="982"/>
    <cellStyle name="Komma 6" xfId="983"/>
    <cellStyle name="Komma 7" xfId="984"/>
    <cellStyle name="Link Currency (0)" xfId="36"/>
    <cellStyle name="Link Currency (2)" xfId="37"/>
    <cellStyle name="Link Units (0)" xfId="38"/>
    <cellStyle name="Link Units (1)" xfId="39"/>
    <cellStyle name="Link Units (2)" xfId="40"/>
    <cellStyle name="Linked Cell" xfId="985"/>
    <cellStyle name="Migliaia (0)_Add_mg_B02" xfId="986"/>
    <cellStyle name="Migliaia_Add_mg_B02" xfId="987"/>
    <cellStyle name="Millares 2" xfId="988"/>
    <cellStyle name="Millares 2 2" xfId="989"/>
    <cellStyle name="Millares 3" xfId="990"/>
    <cellStyle name="Millares 3 2" xfId="991"/>
    <cellStyle name="Millares 4" xfId="992"/>
    <cellStyle name="Millares 4 2" xfId="993"/>
    <cellStyle name="Milliers [0]_VERA" xfId="41"/>
    <cellStyle name="Milliers_VERA" xfId="42"/>
    <cellStyle name="Monétaire [0]_VERA" xfId="43"/>
    <cellStyle name="Monétaire_VERA" xfId="44"/>
    <cellStyle name="Neutral 2" xfId="994"/>
    <cellStyle name="Neutral 3" xfId="995"/>
    <cellStyle name="Neutral 4" xfId="996"/>
    <cellStyle name="Neutral 5" xfId="997"/>
    <cellStyle name="Normal - Formatvorlage1" xfId="45"/>
    <cellStyle name="Normal - Formatvorlage1 2" xfId="998"/>
    <cellStyle name="Normal - Formatvorlage2" xfId="46"/>
    <cellStyle name="Normal - Formatvorlage2 2" xfId="999"/>
    <cellStyle name="Normal - Formatvorlage3" xfId="47"/>
    <cellStyle name="Normal - Formatvorlage3 2" xfId="1000"/>
    <cellStyle name="Normal - Formatvorlage4" xfId="48"/>
    <cellStyle name="Normal - Formatvorlage4 2" xfId="1001"/>
    <cellStyle name="Normal - Formatvorlage5" xfId="49"/>
    <cellStyle name="Normal - Formatvorlage5 2" xfId="1002"/>
    <cellStyle name="Normal - Formatvorlage6" xfId="50"/>
    <cellStyle name="Normal - Formatvorlage6 2" xfId="1003"/>
    <cellStyle name="Normal - Formatvorlage7" xfId="51"/>
    <cellStyle name="Normal - Formatvorlage7 2" xfId="1004"/>
    <cellStyle name="Normal - Formatvorlage8" xfId="52"/>
    <cellStyle name="Normal - Formatvorlage8 2" xfId="1005"/>
    <cellStyle name="Normal - Style1" xfId="53"/>
    <cellStyle name="Normal - Style1 2" xfId="1006"/>
    <cellStyle name="Normal 2" xfId="1007"/>
    <cellStyle name="Normal 2 2" xfId="1008"/>
    <cellStyle name="Normal 3" xfId="1009"/>
    <cellStyle name="Normal 3 2" xfId="1010"/>
    <cellStyle name="Normal 3 3" xfId="1011"/>
    <cellStyle name="Normal 4" xfId="1012"/>
    <cellStyle name="Normál_sales11" xfId="1013"/>
    <cellStyle name="Normale_Foglio1" xfId="1014"/>
    <cellStyle name="Normalny_050712 HD wydatki marketingowe 2006" xfId="1015"/>
    <cellStyle name="Notas" xfId="1016"/>
    <cellStyle name="Notas 2" xfId="1017"/>
    <cellStyle name="Notas 3" xfId="1018"/>
    <cellStyle name="Note" xfId="1019"/>
    <cellStyle name="Note 2" xfId="1020"/>
    <cellStyle name="Notiz 2" xfId="1021"/>
    <cellStyle name="Notiz 3" xfId="1022"/>
    <cellStyle name="Notiz 4" xfId="1023"/>
    <cellStyle name="oft Excel]_x000d__x000a_Comment=open=/f ‚ðZw’è‚·‚é‚ÆAƒ†[ƒU[’è‹`ŠÖ”‚ðŠÖ”“\‚è•t‚¯‚Ìˆê——‚É“o˜^‚·‚é‚±‚Æ‚ª‚Å‚«‚Ü‚·B_x000d__x000a_Maximized" xfId="54"/>
    <cellStyle name="oft Excel]_x000d__x000a_Comment=open=/f ‚ðZw’è‚·‚é‚ÆAƒ†[ƒU[’è‹`ŠÖ”‚ðŠÖ”“\‚è•t‚¯‚Ìˆê——‚É“o˜^‚·‚é‚±‚Æ‚ª‚Å‚«‚Ü‚·B_x000d__x000a_Maximized 2" xfId="1024"/>
    <cellStyle name="oft Excel]_x000d__x000a_Comment=open=/f ‚ðZw’è‚·‚é‚ÆAƒ†[ƒU[’è‹`ŠÖ”‚ðŠÖ”“\‚è•t‚¯‚Ìˆê——‚É“o˜^‚·‚é‚±‚Æ‚ª‚Å‚«‚Ü‚·B_x000d__x000a_Maximized 3" xfId="1025"/>
    <cellStyle name="Output" xfId="1026"/>
    <cellStyle name="Output 2" xfId="1027"/>
    <cellStyle name="Pénznem [0]_sales11" xfId="1028"/>
    <cellStyle name="Pénznem_sales11" xfId="1029"/>
    <cellStyle name="Percent [0]" xfId="55"/>
    <cellStyle name="Percent [0] 2" xfId="1030"/>
    <cellStyle name="Percent [0] 3" xfId="1031"/>
    <cellStyle name="Percent [00]" xfId="56"/>
    <cellStyle name="Percent [00] 2" xfId="1032"/>
    <cellStyle name="Percent [00] 3" xfId="1033"/>
    <cellStyle name="Percent [2]" xfId="57"/>
    <cellStyle name="Percent [2] 2" xfId="1034"/>
    <cellStyle name="Percent 10" xfId="1035"/>
    <cellStyle name="Percent 2" xfId="1036"/>
    <cellStyle name="Percent 3" xfId="1037"/>
    <cellStyle name="PrePop Currency (0)" xfId="58"/>
    <cellStyle name="PrePop Currency (2)" xfId="59"/>
    <cellStyle name="PrePop Units (0)" xfId="60"/>
    <cellStyle name="PrePop Units (1)" xfId="61"/>
    <cellStyle name="PrePop Units (2)" xfId="62"/>
    <cellStyle name="pricing" xfId="63"/>
    <cellStyle name="Prozent" xfId="64" builtinId="5"/>
    <cellStyle name="Prozent 2" xfId="1038"/>
    <cellStyle name="Prozent 2 2" xfId="1039"/>
    <cellStyle name="Prozent 3" xfId="1040"/>
    <cellStyle name="Prozent 4" xfId="1041"/>
    <cellStyle name="Prozent 5" xfId="1042"/>
    <cellStyle name="PSChar" xfId="65"/>
    <cellStyle name="PSChar 2" xfId="1043"/>
    <cellStyle name="PSHeading" xfId="66"/>
    <cellStyle name="PSHeading 2" xfId="1044"/>
    <cellStyle name="Salida" xfId="1045"/>
    <cellStyle name="SAPBEXaggData" xfId="1046"/>
    <cellStyle name="SAPBEXaggData 2" xfId="1047"/>
    <cellStyle name="SAPBEXaggData 2 2" xfId="1048"/>
    <cellStyle name="SAPBEXaggData 3" xfId="1049"/>
    <cellStyle name="SAPBEXaggData 4" xfId="1050"/>
    <cellStyle name="SAPBEXaggData 5" xfId="1051"/>
    <cellStyle name="SAPBEXaggData_HPD-R&amp;D" xfId="1052"/>
    <cellStyle name="SAPBEXaggDataEmph" xfId="1053"/>
    <cellStyle name="SAPBEXaggDataEmph 2" xfId="1054"/>
    <cellStyle name="SAPBEXaggDataEmph 2 2" xfId="1055"/>
    <cellStyle name="SAPBEXaggDataEmph 3" xfId="1056"/>
    <cellStyle name="SAPBEXaggDataEmph 4" xfId="1057"/>
    <cellStyle name="SAPBEXaggDataEmph_Stairs_Deviation_Budget_v3" xfId="1058"/>
    <cellStyle name="SAPBEXaggItem" xfId="1059"/>
    <cellStyle name="SAPBEXaggItem 2" xfId="1060"/>
    <cellStyle name="SAPBEXaggItem 2 2" xfId="1061"/>
    <cellStyle name="SAPBEXaggItem 3" xfId="1062"/>
    <cellStyle name="SAPBEXaggItem 4" xfId="1063"/>
    <cellStyle name="SAPBEXaggItem 5" xfId="1064"/>
    <cellStyle name="SAPBEXaggItem_HPD-R&amp;D" xfId="1065"/>
    <cellStyle name="SAPBEXaggItemX" xfId="1066"/>
    <cellStyle name="SAPBEXaggItemX 2" xfId="1067"/>
    <cellStyle name="SAPBEXaggItemX 3" xfId="1068"/>
    <cellStyle name="SAPBEXaggItemX 4" xfId="1069"/>
    <cellStyle name="SAPBEXchaText" xfId="1070"/>
    <cellStyle name="SAPBEXchaText 2" xfId="1071"/>
    <cellStyle name="SAPBEXchaText 2 2" xfId="1072"/>
    <cellStyle name="SAPBEXchaText 3" xfId="1073"/>
    <cellStyle name="SAPBEXchaText 3 2" xfId="1074"/>
    <cellStyle name="SAPBEXchaText 4" xfId="1075"/>
    <cellStyle name="SAPBEXchaText 5" xfId="1076"/>
    <cellStyle name="SAPBEXchaText 6" xfId="1077"/>
    <cellStyle name="SAPBEXchaText_HPD-R&amp;D" xfId="1078"/>
    <cellStyle name="SAPBEXexcBad7" xfId="1079"/>
    <cellStyle name="SAPBEXexcBad7 2" xfId="1080"/>
    <cellStyle name="SAPBEXexcBad7 3" xfId="1081"/>
    <cellStyle name="SAPBEXexcBad7 4" xfId="1082"/>
    <cellStyle name="SAPBEXexcBad8" xfId="1083"/>
    <cellStyle name="SAPBEXexcBad8 2" xfId="1084"/>
    <cellStyle name="SAPBEXexcBad8 3" xfId="1085"/>
    <cellStyle name="SAPBEXexcBad8 4" xfId="1086"/>
    <cellStyle name="SAPBEXexcBad9" xfId="1087"/>
    <cellStyle name="SAPBEXexcBad9 2" xfId="1088"/>
    <cellStyle name="SAPBEXexcBad9 3" xfId="1089"/>
    <cellStyle name="SAPBEXexcBad9 4" xfId="1090"/>
    <cellStyle name="SAPBEXexcCritical4" xfId="1091"/>
    <cellStyle name="SAPBEXexcCritical4 2" xfId="1092"/>
    <cellStyle name="SAPBEXexcCritical4 3" xfId="1093"/>
    <cellStyle name="SAPBEXexcCritical4 4" xfId="1094"/>
    <cellStyle name="SAPBEXexcCritical5" xfId="1095"/>
    <cellStyle name="SAPBEXexcCritical5 2" xfId="1096"/>
    <cellStyle name="SAPBEXexcCritical5 3" xfId="1097"/>
    <cellStyle name="SAPBEXexcCritical5 4" xfId="1098"/>
    <cellStyle name="SAPBEXexcCritical6" xfId="1099"/>
    <cellStyle name="SAPBEXexcCritical6 2" xfId="1100"/>
    <cellStyle name="SAPBEXexcCritical6 3" xfId="1101"/>
    <cellStyle name="SAPBEXexcCritical6 4" xfId="1102"/>
    <cellStyle name="SAPBEXexcGood1" xfId="1103"/>
    <cellStyle name="SAPBEXexcGood1 2" xfId="1104"/>
    <cellStyle name="SAPBEXexcGood1 3" xfId="1105"/>
    <cellStyle name="SAPBEXexcGood1 4" xfId="1106"/>
    <cellStyle name="SAPBEXexcGood2" xfId="1107"/>
    <cellStyle name="SAPBEXexcGood2 2" xfId="1108"/>
    <cellStyle name="SAPBEXexcGood2 3" xfId="1109"/>
    <cellStyle name="SAPBEXexcGood2 4" xfId="1110"/>
    <cellStyle name="SAPBEXexcGood3" xfId="1111"/>
    <cellStyle name="SAPBEXexcGood3 2" xfId="1112"/>
    <cellStyle name="SAPBEXexcGood3 3" xfId="1113"/>
    <cellStyle name="SAPBEXexcGood3 4" xfId="1114"/>
    <cellStyle name="SAPBEXfilterDrill" xfId="1115"/>
    <cellStyle name="SAPBEXfilterDrill 2" xfId="1116"/>
    <cellStyle name="SAPBEXfilterDrill 2 2" xfId="1117"/>
    <cellStyle name="SAPBEXfilterDrill 3" xfId="1118"/>
    <cellStyle name="SAPBEXfilterDrill 4" xfId="1119"/>
    <cellStyle name="SAPBEXfilterDrill_HPD-R&amp;D" xfId="1120"/>
    <cellStyle name="SAPBEXfilterItem" xfId="1121"/>
    <cellStyle name="SAPBEXfilterItem 2" xfId="1122"/>
    <cellStyle name="SAPBEXfilterItem 2 2" xfId="1123"/>
    <cellStyle name="SAPBEXfilterItem 3" xfId="1124"/>
    <cellStyle name="SAPBEXfilterItem 4" xfId="1125"/>
    <cellStyle name="SAPBEXfilterItem_HPD-R&amp;D" xfId="1126"/>
    <cellStyle name="SAPBEXfilterText" xfId="1127"/>
    <cellStyle name="SAPBEXfilterText 2" xfId="1128"/>
    <cellStyle name="SAPBEXfilterText 3" xfId="1129"/>
    <cellStyle name="SAPBEXformats" xfId="1130"/>
    <cellStyle name="SAPBEXformats 2" xfId="1131"/>
    <cellStyle name="SAPBEXformats 3" xfId="1132"/>
    <cellStyle name="SAPBEXformats 4" xfId="1133"/>
    <cellStyle name="SAPBEXformats 5" xfId="1134"/>
    <cellStyle name="SAPBEXformats 6" xfId="1135"/>
    <cellStyle name="SAPBEXheaderItem" xfId="1136"/>
    <cellStyle name="SAPBEXheaderItem 2" xfId="1137"/>
    <cellStyle name="SAPBEXheaderItem 2 2" xfId="1138"/>
    <cellStyle name="SAPBEXheaderItem 3" xfId="1139"/>
    <cellStyle name="SAPBEXheaderItem 4" xfId="1140"/>
    <cellStyle name="SAPBEXheaderItem_HPD-R&amp;D" xfId="1141"/>
    <cellStyle name="SAPBEXheaderText" xfId="1142"/>
    <cellStyle name="SAPBEXheaderText 2" xfId="1143"/>
    <cellStyle name="SAPBEXheaderText 2 2" xfId="1144"/>
    <cellStyle name="SAPBEXheaderText 3" xfId="1145"/>
    <cellStyle name="SAPBEXheaderText 4" xfId="1146"/>
    <cellStyle name="SAPBEXheaderText_HPD-R&amp;D" xfId="1147"/>
    <cellStyle name="SAPBEXHLevel0" xfId="1148"/>
    <cellStyle name="SAPBEXHLevel0 2" xfId="1149"/>
    <cellStyle name="SAPBEXHLevel0 2 2" xfId="1150"/>
    <cellStyle name="SAPBEXHLevel0 3" xfId="1151"/>
    <cellStyle name="SAPBEXHLevel0 4" xfId="1152"/>
    <cellStyle name="SAPBEXHLevel0 5" xfId="1153"/>
    <cellStyle name="SAPBEXHLevel0 6" xfId="1154"/>
    <cellStyle name="SAPBEXHLevel0_Stairs_Deviation_Budget_v3" xfId="1155"/>
    <cellStyle name="SAPBEXHLevel0X" xfId="1156"/>
    <cellStyle name="SAPBEXHLevel0X 2" xfId="1157"/>
    <cellStyle name="SAPBEXHLevel0X 3" xfId="1158"/>
    <cellStyle name="SAPBEXHLevel0X 4" xfId="1159"/>
    <cellStyle name="SAPBEXHLevel0X 5" xfId="1160"/>
    <cellStyle name="SAPBEXHLevel1" xfId="1161"/>
    <cellStyle name="SAPBEXHLevel1 2" xfId="1162"/>
    <cellStyle name="SAPBEXHLevel1 2 2" xfId="1163"/>
    <cellStyle name="SAPBEXHLevel1 3" xfId="1164"/>
    <cellStyle name="SAPBEXHLevel1 4" xfId="1165"/>
    <cellStyle name="SAPBEXHLevel1 5" xfId="1166"/>
    <cellStyle name="SAPBEXHLevel1_Stairs_Deviation_Budget_v3" xfId="1167"/>
    <cellStyle name="SAPBEXHLevel1X" xfId="1168"/>
    <cellStyle name="SAPBEXHLevel1X 2" xfId="1169"/>
    <cellStyle name="SAPBEXHLevel1X 3" xfId="1170"/>
    <cellStyle name="SAPBEXHLevel1X 4" xfId="1171"/>
    <cellStyle name="SAPBEXHLevel1X 5" xfId="1172"/>
    <cellStyle name="SAPBEXHLevel2" xfId="1173"/>
    <cellStyle name="SAPBEXHLevel2 2" xfId="1174"/>
    <cellStyle name="SAPBEXHLevel2 2 2" xfId="1175"/>
    <cellStyle name="SAPBEXHLevel2 3" xfId="1176"/>
    <cellStyle name="SAPBEXHLevel2 4" xfId="1177"/>
    <cellStyle name="SAPBEXHLevel2 5" xfId="1178"/>
    <cellStyle name="SAPBEXHLevel2_Stairs_Deviation_Budget_v3" xfId="1179"/>
    <cellStyle name="SAPBEXHLevel2X" xfId="1180"/>
    <cellStyle name="SAPBEXHLevel2X 2" xfId="1181"/>
    <cellStyle name="SAPBEXHLevel2X 3" xfId="1182"/>
    <cellStyle name="SAPBEXHLevel2X 4" xfId="1183"/>
    <cellStyle name="SAPBEXHLevel2X 5" xfId="1184"/>
    <cellStyle name="SAPBEXHLevel3" xfId="1185"/>
    <cellStyle name="SAPBEXHLevel3 2" xfId="1186"/>
    <cellStyle name="SAPBEXHLevel3 3" xfId="1187"/>
    <cellStyle name="SAPBEXHLevel3 4" xfId="1188"/>
    <cellStyle name="SAPBEXHLevel3 5" xfId="1189"/>
    <cellStyle name="SAPBEXHLevel3X" xfId="1190"/>
    <cellStyle name="SAPBEXHLevel3X 2" xfId="1191"/>
    <cellStyle name="SAPBEXHLevel3X 3" xfId="1192"/>
    <cellStyle name="SAPBEXHLevel3X 4" xfId="1193"/>
    <cellStyle name="SAPBEXHLevel3X 5" xfId="1194"/>
    <cellStyle name="SAPBEXinputData" xfId="1195"/>
    <cellStyle name="SAPBEXinputData 2" xfId="1196"/>
    <cellStyle name="SAPBEXinputData 3" xfId="1197"/>
    <cellStyle name="SAPBEXinputData 4" xfId="1198"/>
    <cellStyle name="SAPBEXItemHeader" xfId="1199"/>
    <cellStyle name="SAPBEXresData" xfId="1200"/>
    <cellStyle name="SAPBEXresData 2" xfId="1201"/>
    <cellStyle name="SAPBEXresData 3" xfId="1202"/>
    <cellStyle name="SAPBEXresData 4" xfId="1203"/>
    <cellStyle name="SAPBEXresDataEmph" xfId="1204"/>
    <cellStyle name="SAPBEXresDataEmph 2" xfId="1205"/>
    <cellStyle name="SAPBEXresDataEmph 3" xfId="1206"/>
    <cellStyle name="SAPBEXresDataEmph 4" xfId="1207"/>
    <cellStyle name="SAPBEXresItem" xfId="1208"/>
    <cellStyle name="SAPBEXresItem 2" xfId="1209"/>
    <cellStyle name="SAPBEXresItem 3" xfId="1210"/>
    <cellStyle name="SAPBEXresItem 4" xfId="1211"/>
    <cellStyle name="SAPBEXresItemX" xfId="1212"/>
    <cellStyle name="SAPBEXresItemX 2" xfId="1213"/>
    <cellStyle name="SAPBEXresItemX 3" xfId="1214"/>
    <cellStyle name="SAPBEXresItemX 4" xfId="1215"/>
    <cellStyle name="SAPBEXstdData" xfId="1216"/>
    <cellStyle name="SAPBEXstdData 2" xfId="1217"/>
    <cellStyle name="SAPBEXstdData 2 2" xfId="1218"/>
    <cellStyle name="SAPBEXstdData 3" xfId="1219"/>
    <cellStyle name="SAPBEXstdData 4" xfId="1220"/>
    <cellStyle name="SAPBEXstdData 5" xfId="1221"/>
    <cellStyle name="SAPBEXstdData 6" xfId="1222"/>
    <cellStyle name="SAPBEXstdData_F17 Inc. Taxes" xfId="1223"/>
    <cellStyle name="SAPBEXstdDataEmph" xfId="1224"/>
    <cellStyle name="SAPBEXstdDataEmph 2" xfId="1225"/>
    <cellStyle name="SAPBEXstdDataEmph 2 2" xfId="1226"/>
    <cellStyle name="SAPBEXstdDataEmph 3" xfId="1227"/>
    <cellStyle name="SAPBEXstdDataEmph 4" xfId="1228"/>
    <cellStyle name="SAPBEXstdDataEmph 5" xfId="1229"/>
    <cellStyle name="SAPBEXstdDataEmph 6" xfId="1230"/>
    <cellStyle name="SAPBEXstdDataEmph_Kurz_SIV_02_GJ08_ SIV RD-SF" xfId="1231"/>
    <cellStyle name="SAPBEXstdItem" xfId="1232"/>
    <cellStyle name="SAPBEXstdItem 2" xfId="1233"/>
    <cellStyle name="SAPBEXstdItem 2 2" xfId="1234"/>
    <cellStyle name="SAPBEXstdItem 3" xfId="1235"/>
    <cellStyle name="SAPBEXstdItem 3 2" xfId="1236"/>
    <cellStyle name="SAPBEXstdItem 4" xfId="1237"/>
    <cellStyle name="SAPBEXstdItem 5" xfId="1238"/>
    <cellStyle name="SAPBEXstdItem 6" xfId="1239"/>
    <cellStyle name="SAPBEXstdItem_HPD-R&amp;D" xfId="1240"/>
    <cellStyle name="SAPBEXstdItemX" xfId="1241"/>
    <cellStyle name="SAPBEXstdItemX 2" xfId="1242"/>
    <cellStyle name="SAPBEXstdItemX 2 2" xfId="1243"/>
    <cellStyle name="SAPBEXstdItemX 3" xfId="1244"/>
    <cellStyle name="SAPBEXstdItemX 4" xfId="1245"/>
    <cellStyle name="SAPBEXstdItemX 5" xfId="1246"/>
    <cellStyle name="SAPBEXstdItemX 6" xfId="1247"/>
    <cellStyle name="SAPBEXstdItemX_Stairs_Deviation_Budget_v3" xfId="1248"/>
    <cellStyle name="SAPBEXtitle" xfId="1249"/>
    <cellStyle name="SAPBEXtitle 2" xfId="1250"/>
    <cellStyle name="SAPBEXtitle 2 2" xfId="1251"/>
    <cellStyle name="SAPBEXtitle 3" xfId="1252"/>
    <cellStyle name="SAPBEXtitle 4" xfId="1253"/>
    <cellStyle name="SAPBEXtitle_HPD-R&amp;D" xfId="1254"/>
    <cellStyle name="SAPBEXunassignedItem" xfId="1255"/>
    <cellStyle name="SAPBEXundefined" xfId="1256"/>
    <cellStyle name="SAPBEXundefined 2" xfId="1257"/>
    <cellStyle name="SAPBEXundefined 3" xfId="1258"/>
    <cellStyle name="SAPBEXundefined 4" xfId="1259"/>
    <cellStyle name="SAPError" xfId="1260"/>
    <cellStyle name="SAPError 2" xfId="1261"/>
    <cellStyle name="SAPKey" xfId="1262"/>
    <cellStyle name="SAPKey 2" xfId="1263"/>
    <cellStyle name="SAPLocked" xfId="1264"/>
    <cellStyle name="SAPLocked 2" xfId="1265"/>
    <cellStyle name="SAPOutput" xfId="1266"/>
    <cellStyle name="SAPOutput 2" xfId="1267"/>
    <cellStyle name="SAPSpace" xfId="1268"/>
    <cellStyle name="SAPSpace 2" xfId="1269"/>
    <cellStyle name="SAPText" xfId="1270"/>
    <cellStyle name="SAPText 2" xfId="1271"/>
    <cellStyle name="SAPUnLocked" xfId="1272"/>
    <cellStyle name="SAPUnLocked 2" xfId="1273"/>
    <cellStyle name="Schlecht 2" xfId="1274"/>
    <cellStyle name="Schlecht 3" xfId="1275"/>
    <cellStyle name="Schlecht 4" xfId="1276"/>
    <cellStyle name="Separador de milhares_02-Template Budget Review Meeting - Received BRA" xfId="1277"/>
    <cellStyle name="Sheet Title" xfId="1278"/>
    <cellStyle name="Standard" xfId="0" builtinId="0"/>
    <cellStyle name="Standard 10" xfId="1279"/>
    <cellStyle name="Standard 11" xfId="1280"/>
    <cellStyle name="Standard 2" xfId="74"/>
    <cellStyle name="Standard 2 2" xfId="1281"/>
    <cellStyle name="Standard 2 3" xfId="1282"/>
    <cellStyle name="Standard 2 4" xfId="1283"/>
    <cellStyle name="Standard 3" xfId="1284"/>
    <cellStyle name="Standard 3 2" xfId="1285"/>
    <cellStyle name="Standard 4" xfId="1286"/>
    <cellStyle name="Standard 5" xfId="1287"/>
    <cellStyle name="Standard 5 2" xfId="1288"/>
    <cellStyle name="Standard 6" xfId="1289"/>
    <cellStyle name="Standard 7" xfId="1290"/>
    <cellStyle name="Standard 8" xfId="1291"/>
    <cellStyle name="Standard 9" xfId="1292"/>
    <cellStyle name="Stil 1" xfId="1293"/>
    <cellStyle name="Stil 1 2" xfId="1294"/>
    <cellStyle name="Stil 1 3" xfId="1295"/>
    <cellStyle name="Style 1" xfId="1296"/>
    <cellStyle name="Summe" xfId="1297"/>
    <cellStyle name="Text Indent A" xfId="67"/>
    <cellStyle name="Text Indent A 2" xfId="1298"/>
    <cellStyle name="Text Indent A 3" xfId="1299"/>
    <cellStyle name="Text Indent B" xfId="68"/>
    <cellStyle name="Text Indent B 2" xfId="1300"/>
    <cellStyle name="Text Indent C" xfId="69"/>
    <cellStyle name="Text Indent C 2" xfId="1301"/>
    <cellStyle name="Texto de advertencia" xfId="1302"/>
    <cellStyle name="Texto explicativo" xfId="1303"/>
    <cellStyle name="þ_x001d_ðK_x000c_Fý_x001b__x000d_9" xfId="1304"/>
    <cellStyle name="þ_x001d_ðK_x000c_Fý_x001b__x000d_9ýU_x0001_Ð_x0008_¦)_x0007__x0001__x0001_" xfId="70"/>
    <cellStyle name="Title" xfId="1305"/>
    <cellStyle name="Título" xfId="1306"/>
    <cellStyle name="Título 1" xfId="1307"/>
    <cellStyle name="Título 2" xfId="1308"/>
    <cellStyle name="Título 3" xfId="1309"/>
    <cellStyle name="Total" xfId="1310"/>
    <cellStyle name="Total 2" xfId="1311"/>
    <cellStyle name="Tusental (0)_DIM12" xfId="71"/>
    <cellStyle name="Tusental_DIM12" xfId="72"/>
    <cellStyle name="Überschrift 1 2" xfId="1312"/>
    <cellStyle name="Überschrift 1 3" xfId="1313"/>
    <cellStyle name="Überschrift 1 4" xfId="1314"/>
    <cellStyle name="Überschrift 2 2" xfId="1315"/>
    <cellStyle name="Überschrift 2 3" xfId="1316"/>
    <cellStyle name="Überschrift 2 4" xfId="1317"/>
    <cellStyle name="Überschrift 3 2" xfId="1318"/>
    <cellStyle name="Überschrift 3 3" xfId="1319"/>
    <cellStyle name="Überschrift 3 4" xfId="1320"/>
    <cellStyle name="Überschrift 4 2" xfId="1321"/>
    <cellStyle name="Überschrift 4 3" xfId="1322"/>
    <cellStyle name="Überschrift 4 4" xfId="1323"/>
    <cellStyle name="Überschrift 5" xfId="1324"/>
    <cellStyle name="Überschrift 6" xfId="1325"/>
    <cellStyle name="Undefiniert" xfId="1326"/>
    <cellStyle name="Update" xfId="73"/>
    <cellStyle name="Valuta (0)_Add_mg_B02" xfId="1327"/>
    <cellStyle name="Valuta_Add_mg_B02" xfId="1328"/>
    <cellStyle name="Verknüpfte Zelle 2" xfId="1329"/>
    <cellStyle name="Verknüpfte Zelle 3" xfId="1330"/>
    <cellStyle name="Verknüpfte Zelle 4" xfId="1331"/>
    <cellStyle name="Währung 2" xfId="1332"/>
    <cellStyle name="Warnender Text 2" xfId="1333"/>
    <cellStyle name="Warnender Text 3" xfId="1334"/>
    <cellStyle name="Warnender Text 4" xfId="1335"/>
    <cellStyle name="Warnender Text 5" xfId="1336"/>
    <cellStyle name="Warning Text" xfId="1337"/>
    <cellStyle name="Zelle überprüfen 2" xfId="1338"/>
    <cellStyle name="Zelle überprüfen 3" xfId="1339"/>
    <cellStyle name="Zelle überprüfen 4" xfId="1340"/>
  </cellStyles>
  <dxfs count="96">
    <dxf>
      <font>
        <strike val="0"/>
        <outline val="0"/>
        <shadow val="0"/>
        <u val="none"/>
        <vertAlign val="baseline"/>
        <sz val="9"/>
        <color auto="1"/>
        <name val="Verdana"/>
        <scheme val="none"/>
      </font>
      <fill>
        <patternFill patternType="solid">
          <fgColor indexed="64"/>
          <bgColor rgb="FFFFFF00"/>
        </patternFill>
      </fill>
    </dxf>
    <dxf>
      <font>
        <strike val="0"/>
        <outline val="0"/>
        <shadow val="0"/>
        <u val="none"/>
        <vertAlign val="baseline"/>
        <sz val="9"/>
        <color auto="1"/>
        <name val="Verdana"/>
        <scheme val="none"/>
      </font>
    </dxf>
    <dxf>
      <font>
        <strike val="0"/>
        <outline val="0"/>
        <shadow val="0"/>
        <u val="none"/>
        <vertAlign val="baseline"/>
        <sz val="9"/>
        <color rgb="FFFF0000"/>
        <name val="Verdana"/>
        <scheme val="none"/>
      </font>
      <fill>
        <patternFill patternType="solid">
          <fgColor indexed="64"/>
          <bgColor rgb="FFFFFF00"/>
        </patternFill>
      </fill>
    </dxf>
    <dxf>
      <font>
        <strike val="0"/>
        <outline val="0"/>
        <shadow val="0"/>
        <u val="none"/>
        <vertAlign val="baseline"/>
        <sz val="9"/>
        <color rgb="FFFF0000"/>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170" formatCode="#,##0;\(#,##0\)"/>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strike val="0"/>
        <outline val="0"/>
        <shadow val="0"/>
        <u val="none"/>
        <color theme="1" tint="0.249977111117893"/>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color theme="1" tint="0.249977111117893"/>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strike val="0"/>
        <outline val="0"/>
        <shadow val="0"/>
        <u val="none"/>
        <vertAlign val="baseline"/>
        <sz val="9"/>
        <color rgb="FF0038A9"/>
        <name val="Verdana"/>
        <scheme val="none"/>
      </font>
    </dxf>
    <dxf>
      <font>
        <b val="0"/>
        <i val="0"/>
        <strike val="0"/>
        <condense val="0"/>
        <extend val="0"/>
        <outline val="0"/>
        <shadow val="0"/>
        <u val="none"/>
        <vertAlign val="baseline"/>
        <sz val="8"/>
        <color theme="1" tint="0.249977111117893"/>
        <name val="Verdana"/>
        <scheme val="none"/>
      </font>
      <alignment horizontal="general" vertical="bottom" textRotation="0" wrapText="1" indent="0" justifyLastLine="0" shrinkToFit="0" readingOrder="0"/>
    </dxf>
    <dxf>
      <font>
        <b/>
        <i val="0"/>
        <strike val="0"/>
        <condense val="0"/>
        <extend val="0"/>
        <outline val="0"/>
        <shadow val="0"/>
        <u val="none"/>
        <vertAlign val="baseline"/>
        <sz val="9"/>
        <color theme="1" tint="0.249977111117893"/>
        <name val="Verdana"/>
        <scheme val="none"/>
      </font>
      <fill>
        <patternFill patternType="solid">
          <fgColor indexed="64"/>
          <bgColor theme="0"/>
        </patternFill>
      </fill>
    </dxf>
    <dxf>
      <font>
        <strike val="0"/>
        <outline val="0"/>
        <shadow val="0"/>
        <u val="none"/>
        <color theme="1" tint="0.249977111117893"/>
      </font>
    </dxf>
    <dxf>
      <font>
        <b/>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9"/>
        <color rgb="FF0038A9"/>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9"/>
        <color theme="1" tint="0.249977111117893"/>
        <name val="Verdana"/>
        <scheme val="none"/>
      </font>
      <numFmt numFmtId="30" formatCode="@"/>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fill>
        <patternFill patternType="none">
          <fgColor indexed="64"/>
          <bgColor indexed="65"/>
        </patternFill>
      </fill>
      <alignment horizontal="general"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auto="1"/>
        <name val="Verdana"/>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dxf>
    <dxf>
      <font>
        <strike val="0"/>
        <outline val="0"/>
        <shadow val="0"/>
        <u val="none"/>
        <vertAlign val="baseline"/>
        <sz val="9"/>
        <color auto="1"/>
        <name val="Verdana"/>
        <scheme val="none"/>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fill>
        <patternFill patternType="solid">
          <fgColor indexed="64"/>
          <bgColor theme="6" tint="0.79998168889431442"/>
        </patternFill>
      </fill>
    </dxf>
    <dxf>
      <font>
        <strike val="0"/>
        <outline val="0"/>
        <shadow val="0"/>
        <u val="none"/>
        <vertAlign val="baseline"/>
        <color theme="1" tint="0.249977111117893"/>
      </font>
    </dxf>
    <dxf>
      <font>
        <strike val="0"/>
        <outline val="0"/>
        <shadow val="0"/>
        <u val="none"/>
        <vertAlign val="baseline"/>
        <color theme="1" tint="0.249977111117893"/>
      </font>
    </dxf>
    <dxf>
      <font>
        <b val="0"/>
        <i val="0"/>
        <strike val="0"/>
        <condense val="0"/>
        <extend val="0"/>
        <outline val="0"/>
        <shadow val="0"/>
        <u val="none"/>
        <vertAlign val="baseline"/>
        <sz val="10"/>
        <color rgb="FFFF0000"/>
        <name val="Arial"/>
        <scheme val="none"/>
      </font>
    </dxf>
    <dxf>
      <font>
        <b val="0"/>
        <i val="0"/>
        <strike val="0"/>
        <condense val="0"/>
        <extend val="0"/>
        <outline val="0"/>
        <shadow val="0"/>
        <u val="none"/>
        <vertAlign val="baseline"/>
        <sz val="9"/>
        <color rgb="FFFF0000"/>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2"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0038A9"/>
        <name val="Verdana"/>
        <scheme val="none"/>
      </font>
      <numFmt numFmtId="202"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20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Verdana"/>
        <scheme val="none"/>
      </font>
      <numFmt numFmtId="173" formatCode="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9"/>
        <color rgb="FFFF0000"/>
        <name val="Verdana"/>
        <scheme val="none"/>
      </font>
    </dxf>
    <dxf>
      <font>
        <strike val="0"/>
        <outline val="0"/>
        <shadow val="0"/>
        <u val="none"/>
        <vertAlign val="baseline"/>
        <sz val="9"/>
        <color rgb="FF0038A9"/>
        <name val="Verdana"/>
        <scheme val="none"/>
      </font>
      <numFmt numFmtId="164" formatCode="_(* #,##0_);_(* \(#,##0\);_(* &quot;-&quot;_);_(@_)"/>
      <fill>
        <patternFill patternType="none">
          <fgColor indexed="64"/>
          <bgColor indexed="65"/>
        </patternFill>
      </fill>
    </dxf>
    <dxf>
      <font>
        <b val="0"/>
        <i val="0"/>
        <strike val="0"/>
        <condense val="0"/>
        <extend val="0"/>
        <outline val="0"/>
        <shadow val="0"/>
        <u val="none"/>
        <vertAlign val="baseline"/>
        <sz val="9"/>
        <color rgb="FFFF0000"/>
        <name val="Verdana"/>
        <scheme val="none"/>
      </font>
      <numFmt numFmtId="164" formatCode="_(* #,##0_);_(* \(#,##0\);_(* &quot;-&quot;_);_(@_)"/>
      <fill>
        <patternFill patternType="none">
          <fgColor indexed="64"/>
          <bgColor indexed="65"/>
        </patternFill>
      </fill>
    </dxf>
    <dxf>
      <font>
        <b val="0"/>
        <i val="0"/>
        <strike val="0"/>
        <condense val="0"/>
        <extend val="0"/>
        <outline val="0"/>
        <shadow val="0"/>
        <u val="none"/>
        <vertAlign val="baseline"/>
        <sz val="9"/>
        <color rgb="FF0038A9"/>
        <name val="Verdana"/>
        <scheme val="none"/>
      </font>
      <numFmt numFmtId="164" formatCode="_(* #,##0_);_(* \(#,##0\);_(* &quot;-&quot;_);_(@_)"/>
      <fill>
        <patternFill patternType="none">
          <fgColor indexed="64"/>
          <bgColor indexed="65"/>
        </patternFill>
      </fill>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font>
    </dxf>
    <dxf>
      <font>
        <strike val="0"/>
        <outline val="0"/>
        <shadow val="0"/>
        <u val="none"/>
        <vertAlign val="baseline"/>
        <sz val="9"/>
        <color theme="1" tint="0.249977111117893"/>
        <name val="Verdana"/>
        <scheme val="none"/>
      </font>
    </dxf>
    <dxf>
      <font>
        <strike val="0"/>
        <outline val="0"/>
        <shadow val="0"/>
        <u val="none"/>
        <vertAlign val="baseline"/>
        <sz val="9"/>
        <color rgb="FF0038A9"/>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sz val="9"/>
        <color theme="1" tint="0.249977111117893"/>
        <name val="Verdana"/>
        <scheme val="none"/>
      </font>
    </dxf>
    <dxf>
      <font>
        <strike val="0"/>
        <outline val="0"/>
        <shadow val="0"/>
        <u val="none"/>
        <vertAlign val="baseline"/>
        <color auto="1"/>
        <name val="Verdana"/>
        <scheme val="none"/>
      </font>
      <numFmt numFmtId="173" formatCode="0.0%"/>
    </dxf>
    <dxf>
      <font>
        <strike val="0"/>
        <outline val="0"/>
        <shadow val="0"/>
        <u val="none"/>
        <vertAlign val="baseline"/>
        <sz val="9"/>
        <color theme="1" tint="0.249977111117893"/>
        <name val="Verdana"/>
        <scheme val="none"/>
      </font>
      <numFmt numFmtId="173" formatCode="0.0%"/>
      <fill>
        <patternFill patternType="none">
          <fgColor indexed="64"/>
          <bgColor indexed="65"/>
        </patternFill>
      </fill>
    </dxf>
    <dxf>
      <font>
        <strike val="0"/>
        <outline val="0"/>
        <shadow val="0"/>
        <u val="none"/>
        <vertAlign val="baseline"/>
        <sz val="9"/>
        <color theme="1" tint="0.249977111117893"/>
        <name val="Verdana"/>
      </font>
      <numFmt numFmtId="170" formatCode="#,##0;\(#,##0\)"/>
      <fill>
        <patternFill patternType="none">
          <fgColor indexed="64"/>
          <bgColor indexed="65"/>
        </patternFill>
      </fill>
    </dxf>
    <dxf>
      <font>
        <strike val="0"/>
        <outline val="0"/>
        <shadow val="0"/>
        <u val="none"/>
        <vertAlign val="baseline"/>
        <sz val="9"/>
        <color rgb="FF0038A9"/>
        <name val="Verdana"/>
        <scheme val="none"/>
      </font>
      <numFmt numFmtId="170" formatCode="#,##0;\(#,##0\)"/>
      <fill>
        <patternFill patternType="none">
          <fgColor indexed="64"/>
          <bgColor indexed="65"/>
        </patternFill>
      </fill>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dxf>
    <dxf>
      <font>
        <strike val="0"/>
        <outline val="0"/>
        <shadow val="0"/>
        <u val="none"/>
        <vertAlign val="baseline"/>
        <sz val="9"/>
        <color theme="1" tint="0.249977111117893"/>
        <name val="Verdana"/>
        <scheme val="none"/>
      </font>
      <numFmt numFmtId="173" formatCode="0.0%"/>
      <fill>
        <patternFill patternType="none">
          <fgColor indexed="64"/>
          <bgColor indexed="65"/>
        </patternFill>
      </fill>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color auto="1"/>
        <name val="Verdana"/>
        <scheme val="none"/>
      </font>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theme="1" tint="0.249977111117893"/>
        <name val="Verdana"/>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rgb="FF0038A9"/>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Verdana"/>
        <scheme val="none"/>
      </font>
      <numFmt numFmtId="173" formatCode="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theme="1" tint="0.249977111117893"/>
      </font>
    </dxf>
    <dxf>
      <font>
        <strike val="0"/>
        <outline val="0"/>
        <shadow val="0"/>
        <u val="none"/>
        <vertAlign val="baseline"/>
        <sz val="9"/>
        <color rgb="FF0038A9"/>
        <name val="Verdana"/>
        <scheme val="none"/>
      </font>
    </dxf>
    <dxf>
      <font>
        <strike val="0"/>
        <outline val="0"/>
        <shadow val="0"/>
        <u val="none"/>
        <vertAlign val="baseline"/>
        <color theme="1" tint="0.249977111117893"/>
      </font>
    </dxf>
    <dxf>
      <font>
        <strike val="0"/>
        <outline val="0"/>
        <shadow val="0"/>
        <u val="none"/>
        <vertAlign val="baseline"/>
        <color theme="1" tint="0.249977111117893"/>
      </font>
    </dxf>
    <dxf>
      <font>
        <b/>
        <i val="0"/>
        <strike val="0"/>
        <condense val="0"/>
        <extend val="0"/>
        <outline val="0"/>
        <shadow val="0"/>
        <u val="none"/>
        <vertAlign val="baseline"/>
        <sz val="9"/>
        <color auto="1"/>
        <name val="Verdana"/>
        <scheme val="none"/>
      </font>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8A9"/>
      <color rgb="FF404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433200</xdr:colOff>
      <xdr:row>2</xdr:row>
      <xdr:rowOff>57150</xdr:rowOff>
    </xdr:to>
    <xdr:pic>
      <xdr:nvPicPr>
        <xdr:cNvPr id="9"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33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2181895</xdr:colOff>
      <xdr:row>1</xdr:row>
      <xdr:rowOff>85725</xdr:rowOff>
    </xdr:to>
    <xdr:pic>
      <xdr:nvPicPr>
        <xdr:cNvPr id="9"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8189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14568</xdr:colOff>
      <xdr:row>2</xdr:row>
      <xdr:rowOff>47625</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811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933575" cy="392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933575" cy="40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421412</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933575" cy="411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423483</xdr:rowOff>
    </xdr:to>
    <xdr:pic>
      <xdr:nvPicPr>
        <xdr:cNvPr id="3"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2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1933575</xdr:colOff>
      <xdr:row>0</xdr:row>
      <xdr:rowOff>433008</xdr:rowOff>
    </xdr:to>
    <xdr:pic>
      <xdr:nvPicPr>
        <xdr:cNvPr id="2" name="Client Logo" descr="http://upload.wikimedia.org/wikipedia/en/thumb/a/a6/Fresenius_Medical_Care.svg/500px-Fresenius_Medical_Care.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33575" cy="43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ables/table1.xml><?xml version="1.0" encoding="utf-8"?>
<table xmlns="http://schemas.openxmlformats.org/spreadsheetml/2006/main" id="1" name="Tabelle1" displayName="Tabelle1" ref="A4:I41" totalsRowShown="0" headerRowDxfId="95" dataDxfId="94">
  <autoFilter ref="A4:I41"/>
  <tableColumns count="9">
    <tableColumn id="1" name="Spalte1" dataDxfId="93"/>
    <tableColumn id="2" name="Spalte2" dataDxfId="92"/>
    <tableColumn id="3" name="Spalte3" dataDxfId="91"/>
    <tableColumn id="4" name="Spalte4" dataDxfId="90"/>
    <tableColumn id="8" name="Spalte42" dataDxfId="89"/>
    <tableColumn id="5" name="Spalte5" dataDxfId="88"/>
    <tableColumn id="6" name="Spalte6" dataDxfId="87"/>
    <tableColumn id="7" name="Spalte7" dataDxfId="86"/>
    <tableColumn id="9" name="Spalte8" dataDxfId="85"/>
  </tableColumns>
  <tableStyleInfo name="TableStyleLight1" showFirstColumn="0" showLastColumn="0" showRowStripes="1" showColumnStripes="0"/>
</table>
</file>

<file path=xl/tables/table10.xml><?xml version="1.0" encoding="utf-8"?>
<table xmlns="http://schemas.openxmlformats.org/spreadsheetml/2006/main" id="21" name="Tabelle21" displayName="Tabelle21" ref="A4:E62" totalsRowShown="0" headerRowDxfId="19" dataDxfId="18">
  <autoFilter ref="A4:E62"/>
  <tableColumns count="5">
    <tableColumn id="1" name="Spalte1" dataDxfId="17" totalsRowDxfId="16"/>
    <tableColumn id="2" name="Spalte2" dataDxfId="15" totalsRowDxfId="14"/>
    <tableColumn id="3" name="Spalte3" dataDxfId="13" totalsRowDxfId="12"/>
    <tableColumn id="4" name="Spalte4" dataDxfId="11" totalsRowDxfId="10"/>
    <tableColumn id="5" name="Spalte5" dataDxfId="9" totalsRowDxfId="8"/>
  </tableColumns>
  <tableStyleInfo name="TableStyleLight1" showFirstColumn="0" showLastColumn="0" showRowStripes="1" showColumnStripes="0"/>
</table>
</file>

<file path=xl/tables/table11.xml><?xml version="1.0" encoding="utf-8"?>
<table xmlns="http://schemas.openxmlformats.org/spreadsheetml/2006/main" id="4" name="Tabelle2156" displayName="Tabelle2156" ref="A5:E65" totalsRowShown="0" headerRowDxfId="7" dataDxfId="6">
  <autoFilter ref="A5:E65"/>
  <tableColumns count="5">
    <tableColumn id="1" name="Spalte1" dataDxfId="5" totalsRowDxfId="4"/>
    <tableColumn id="2" name="Spalte2" dataDxfId="3"/>
    <tableColumn id="3" name="Spalte3" dataDxfId="2"/>
    <tableColumn id="4" name="Spalte4" dataDxfId="1"/>
    <tableColumn id="5" name="Spalte5" dataDxfId="0"/>
  </tableColumns>
  <tableStyleInfo name="TableStyleLight1" showFirstColumn="0" showLastColumn="0" showRowStripes="1" showColumnStripes="0"/>
</table>
</file>

<file path=xl/tables/table2.xml><?xml version="1.0" encoding="utf-8"?>
<table xmlns="http://schemas.openxmlformats.org/spreadsheetml/2006/main" id="2" name="Tabelle2" displayName="Tabelle2" ref="A4:I50" totalsRowShown="0" headerRowDxfId="84" dataDxfId="83">
  <autoFilter ref="A4:I50"/>
  <tableColumns count="9">
    <tableColumn id="1" name="Spalte1" dataDxfId="82"/>
    <tableColumn id="2" name="Spalte2" dataDxfId="81"/>
    <tableColumn id="3" name="Spalte3" dataDxfId="80"/>
    <tableColumn id="4" name="Spalte4" dataDxfId="79"/>
    <tableColumn id="5" name="Spalte5" dataDxfId="78">
      <calculatedColumnFormula>+Tabelle1[[#This Row],[Spalte42]]</calculatedColumnFormula>
    </tableColumn>
    <tableColumn id="6" name="Spalte6" dataDxfId="77"/>
    <tableColumn id="7" name="Spalte7" dataDxfId="76"/>
    <tableColumn id="8" name="Spalte8" dataDxfId="75"/>
    <tableColumn id="9" name="Spalte9" dataDxfId="74">
      <calculatedColumnFormula>+Tabelle1[[#This Row],[Spalte8]]</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8" name="Tabelle8" displayName="Tabelle8" ref="A4:C36" totalsRowShown="0" headerRowDxfId="73" dataDxfId="72">
  <autoFilter ref="A4:C36"/>
  <tableColumns count="3">
    <tableColumn id="1" name="Spalte1" dataDxfId="71"/>
    <tableColumn id="2" name="Spalte2" dataDxfId="70"/>
    <tableColumn id="3" name="Spalte3" dataDxfId="69"/>
  </tableColumns>
  <tableStyleInfo name="TableStyleLight1" showFirstColumn="0" showLastColumn="0" showRowStripes="1" showColumnStripes="0"/>
</table>
</file>

<file path=xl/tables/table4.xml><?xml version="1.0" encoding="utf-8"?>
<table xmlns="http://schemas.openxmlformats.org/spreadsheetml/2006/main" id="9" name="Tabelle9" displayName="Tabelle9" ref="A4:E24" totalsRowShown="0" headerRowDxfId="68" dataDxfId="67">
  <autoFilter ref="A4:E24"/>
  <tableColumns count="5">
    <tableColumn id="1" name="Spalte1" dataDxfId="66"/>
    <tableColumn id="2" name="Spalte2" dataDxfId="65"/>
    <tableColumn id="3" name="Spalte3" dataDxfId="64"/>
    <tableColumn id="4" name="Spalte4" dataDxfId="63"/>
    <tableColumn id="5" name="Spalte5" dataDxfId="62"/>
  </tableColumns>
  <tableStyleInfo name="TableStyleLight1" showFirstColumn="0" showLastColumn="0" showRowStripes="1" showColumnStripes="0"/>
</table>
</file>

<file path=xl/tables/table5.xml><?xml version="1.0" encoding="utf-8"?>
<table xmlns="http://schemas.openxmlformats.org/spreadsheetml/2006/main" id="10" name="Tabelle10" displayName="Tabelle10" ref="A4:G66" totalsRowShown="0" headerRowDxfId="61" dataDxfId="60">
  <autoFilter ref="A4:G66"/>
  <tableColumns count="7">
    <tableColumn id="1" name="Spalte1" dataDxfId="59"/>
    <tableColumn id="2" name="Spalte2" dataDxfId="58"/>
    <tableColumn id="3" name="Spalte3" dataDxfId="57"/>
    <tableColumn id="4" name="Spalte4" dataDxfId="56"/>
    <tableColumn id="5" name="Spalte5" dataDxfId="55"/>
    <tableColumn id="6" name="Spalte6" dataDxfId="54"/>
    <tableColumn id="7" name="Spalte7" dataDxfId="53"/>
  </tableColumns>
  <tableStyleInfo name="TableStyleLight1" showFirstColumn="0" showLastColumn="0" showRowStripes="1" showColumnStripes="0"/>
</table>
</file>

<file path=xl/tables/table6.xml><?xml version="1.0" encoding="utf-8"?>
<table xmlns="http://schemas.openxmlformats.org/spreadsheetml/2006/main" id="3" name="Tabelle24" displayName="Tabelle24" ref="A4:D17" totalsRowShown="0" headerRowDxfId="52" dataDxfId="51">
  <autoFilter ref="A4:D17"/>
  <tableColumns count="4">
    <tableColumn id="1" name="Spalte1" dataDxfId="50"/>
    <tableColumn id="2" name="Spalte2" dataDxfId="49"/>
    <tableColumn id="3" name="Spalte3" dataDxfId="48"/>
    <tableColumn id="4" name="Spalte4" dataDxfId="47"/>
  </tableColumns>
  <tableStyleInfo name="TableStyleLight1" showFirstColumn="0" showLastColumn="0" showRowStripes="1" showColumnStripes="0"/>
</table>
</file>

<file path=xl/tables/table7.xml><?xml version="1.0" encoding="utf-8"?>
<table xmlns="http://schemas.openxmlformats.org/spreadsheetml/2006/main" id="5" name="Tabelle1286" displayName="Tabelle1286" ref="A24:F29" totalsRowShown="0">
  <autoFilter ref="A24:F29"/>
  <tableColumns count="6">
    <tableColumn id="1" name="Spalte1"/>
    <tableColumn id="4" name="Spalte4" dataDxfId="46"/>
    <tableColumn id="5" name="Spalte5" dataDxfId="45"/>
    <tableColumn id="6" name="Spalte6" dataDxfId="44"/>
    <tableColumn id="2" name="Spalte7" dataDxfId="43"/>
    <tableColumn id="3" name="Spalte42" dataDxfId="42"/>
  </tableColumns>
  <tableStyleInfo name="TableStyleLight1" showFirstColumn="0" showLastColumn="0" showRowStripes="1" showColumnStripes="0"/>
</table>
</file>

<file path=xl/tables/table8.xml><?xml version="1.0" encoding="utf-8"?>
<table xmlns="http://schemas.openxmlformats.org/spreadsheetml/2006/main" id="11" name="Tabelle1312" displayName="Tabelle1312" ref="A37:I46" totalsRowShown="0" headerRowDxfId="41" dataDxfId="40">
  <autoFilter ref="A37:I46"/>
  <tableColumns count="9">
    <tableColumn id="1" name="Spalte1" dataDxfId="39"/>
    <tableColumn id="2" name="Spalte2" dataDxfId="38"/>
    <tableColumn id="3" name="Spalte3" dataDxfId="37"/>
    <tableColumn id="4" name="Spalte4" dataDxfId="36"/>
    <tableColumn id="5" name="Spalte5" dataDxfId="35"/>
    <tableColumn id="6" name="Spalte6" dataDxfId="34" dataCellStyle="Prozent"/>
    <tableColumn id="7" name="Spalte7" dataDxfId="33"/>
    <tableColumn id="9" name="Spalte72" dataDxfId="32" dataCellStyle="Prozent"/>
    <tableColumn id="8" name="Spalte8" dataDxfId="31"/>
  </tableColumns>
  <tableStyleInfo name="TableStyleLight1" showFirstColumn="0" showLastColumn="0" showRowStripes="1" showColumnStripes="0"/>
</table>
</file>

<file path=xl/tables/table9.xml><?xml version="1.0" encoding="utf-8"?>
<table xmlns="http://schemas.openxmlformats.org/spreadsheetml/2006/main" id="14" name="Tabelle14" displayName="Tabelle14" ref="A4:I22" totalsRowShown="0" headerRowDxfId="30" dataDxfId="29">
  <autoFilter ref="A4:I22"/>
  <tableColumns count="9">
    <tableColumn id="1" name="Spalte1" dataDxfId="28"/>
    <tableColumn id="2" name="Spalte2" dataDxfId="27"/>
    <tableColumn id="3" name="Spalte3" dataDxfId="26"/>
    <tableColumn id="4" name="Spalte4" dataDxfId="25"/>
    <tableColumn id="5" name="Spalte5" dataDxfId="24"/>
    <tableColumn id="9" name="Spalte53" dataDxfId="23"/>
    <tableColumn id="8" name="Spalte52" dataDxfId="22"/>
    <tableColumn id="6" name="Spalte6" dataDxfId="21"/>
    <tableColumn id="7" name="Spalte7" dataDxfId="20"/>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table" Target="../tables/table8.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6:H44"/>
  <sheetViews>
    <sheetView showGridLines="0" tabSelected="1" zoomScaleNormal="100" workbookViewId="0">
      <selection activeCell="K25" sqref="K25"/>
    </sheetView>
  </sheetViews>
  <sheetFormatPr baseColWidth="10" defaultColWidth="11.42578125" defaultRowHeight="19.5" x14ac:dyDescent="0.6"/>
  <cols>
    <col min="1" max="16384" width="11.42578125" style="187"/>
  </cols>
  <sheetData>
    <row r="6" spans="1:8" ht="27" x14ac:dyDescent="0.6">
      <c r="A6" s="367" t="s">
        <v>169</v>
      </c>
      <c r="B6" s="367"/>
      <c r="C6" s="367"/>
      <c r="D6" s="367"/>
      <c r="E6" s="367"/>
      <c r="F6" s="367"/>
      <c r="G6" s="367"/>
      <c r="H6" s="367"/>
    </row>
    <row r="10" spans="1:8" x14ac:dyDescent="0.6">
      <c r="A10" s="368" t="s">
        <v>265</v>
      </c>
      <c r="B10" s="368"/>
      <c r="C10" s="368"/>
      <c r="D10" s="368"/>
      <c r="E10" s="368"/>
      <c r="F10" s="368"/>
      <c r="G10" s="368"/>
      <c r="H10" s="368"/>
    </row>
    <row r="11" spans="1:8" x14ac:dyDescent="0.6">
      <c r="A11" s="368" t="s">
        <v>266</v>
      </c>
      <c r="B11" s="368"/>
      <c r="C11" s="368"/>
      <c r="D11" s="368"/>
      <c r="E11" s="368"/>
      <c r="F11" s="368"/>
      <c r="G11" s="368"/>
      <c r="H11" s="368"/>
    </row>
    <row r="12" spans="1:8" x14ac:dyDescent="0.6">
      <c r="A12" s="369" t="s">
        <v>267</v>
      </c>
      <c r="B12" s="369"/>
      <c r="C12" s="369"/>
      <c r="D12" s="369"/>
      <c r="E12" s="369"/>
      <c r="F12" s="369"/>
      <c r="G12" s="369"/>
      <c r="H12" s="369"/>
    </row>
    <row r="15" spans="1:8" ht="0.75" customHeight="1" x14ac:dyDescent="0.6">
      <c r="A15" s="188"/>
      <c r="B15" s="188"/>
      <c r="C15" s="188"/>
      <c r="D15" s="188"/>
      <c r="E15" s="188"/>
      <c r="F15" s="188"/>
      <c r="G15" s="188"/>
      <c r="H15" s="188"/>
    </row>
    <row r="16" spans="1:8" ht="6" customHeight="1" x14ac:dyDescent="0.6">
      <c r="A16" s="189"/>
      <c r="B16" s="189"/>
      <c r="C16" s="189"/>
      <c r="D16" s="189"/>
      <c r="E16" s="189"/>
      <c r="F16" s="189"/>
      <c r="G16" s="189"/>
      <c r="H16" s="189"/>
    </row>
    <row r="17" spans="1:8" x14ac:dyDescent="0.6">
      <c r="A17" s="370" t="s">
        <v>170</v>
      </c>
      <c r="B17" s="370"/>
      <c r="C17" s="370"/>
      <c r="D17" s="370"/>
      <c r="E17" s="370"/>
      <c r="F17" s="370"/>
      <c r="G17" s="370"/>
      <c r="H17" s="370"/>
    </row>
    <row r="18" spans="1:8" x14ac:dyDescent="0.6">
      <c r="A18" s="370" t="s">
        <v>171</v>
      </c>
      <c r="B18" s="370"/>
      <c r="C18" s="370"/>
      <c r="D18" s="370"/>
      <c r="E18" s="370"/>
      <c r="F18" s="370"/>
      <c r="G18" s="370"/>
      <c r="H18" s="370"/>
    </row>
    <row r="19" spans="1:8" x14ac:dyDescent="0.6">
      <c r="A19" s="373" t="s">
        <v>172</v>
      </c>
      <c r="B19" s="373"/>
      <c r="C19" s="373"/>
      <c r="D19" s="373"/>
      <c r="E19" s="373"/>
      <c r="F19" s="373"/>
      <c r="G19" s="373"/>
      <c r="H19" s="373"/>
    </row>
    <row r="20" spans="1:8" x14ac:dyDescent="0.6">
      <c r="A20" s="190"/>
      <c r="B20" s="190"/>
      <c r="C20" s="190"/>
      <c r="D20" s="190"/>
      <c r="E20" s="190"/>
      <c r="F20" s="190"/>
      <c r="G20" s="190"/>
      <c r="H20" s="190"/>
    </row>
    <row r="21" spans="1:8" x14ac:dyDescent="0.6">
      <c r="A21" s="191"/>
      <c r="B21" s="192" t="s">
        <v>173</v>
      </c>
      <c r="C21" s="190"/>
      <c r="D21" s="190"/>
      <c r="E21" s="190"/>
      <c r="F21" s="190"/>
      <c r="G21" s="190"/>
      <c r="H21" s="190"/>
    </row>
    <row r="22" spans="1:8" x14ac:dyDescent="0.6">
      <c r="A22" s="191"/>
      <c r="B22" s="193"/>
      <c r="C22" s="190"/>
      <c r="D22" s="190"/>
      <c r="E22" s="190"/>
      <c r="F22" s="190"/>
      <c r="G22" s="190"/>
      <c r="H22" s="190"/>
    </row>
    <row r="23" spans="1:8" x14ac:dyDescent="0.6">
      <c r="A23" s="190"/>
      <c r="B23" s="371" t="s">
        <v>56</v>
      </c>
      <c r="C23" s="371"/>
      <c r="D23" s="371"/>
      <c r="E23" s="371"/>
      <c r="F23" s="366" t="s">
        <v>174</v>
      </c>
      <c r="G23" s="190"/>
      <c r="H23" s="190"/>
    </row>
    <row r="24" spans="1:8" x14ac:dyDescent="0.6">
      <c r="A24" s="190"/>
      <c r="B24" s="371" t="s">
        <v>175</v>
      </c>
      <c r="C24" s="371"/>
      <c r="D24" s="371"/>
      <c r="E24" s="371"/>
      <c r="F24" s="366" t="s">
        <v>176</v>
      </c>
      <c r="G24" s="190"/>
      <c r="H24" s="190"/>
    </row>
    <row r="25" spans="1:8" x14ac:dyDescent="0.6">
      <c r="A25" s="190"/>
      <c r="B25" s="371" t="s">
        <v>63</v>
      </c>
      <c r="C25" s="371"/>
      <c r="D25" s="371"/>
      <c r="E25" s="371"/>
      <c r="F25" s="366" t="s">
        <v>177</v>
      </c>
      <c r="G25" s="190"/>
      <c r="H25" s="190"/>
    </row>
    <row r="26" spans="1:8" x14ac:dyDescent="0.6">
      <c r="A26" s="190"/>
      <c r="B26" s="371" t="s">
        <v>178</v>
      </c>
      <c r="C26" s="371"/>
      <c r="D26" s="371"/>
      <c r="E26" s="371"/>
      <c r="F26" s="366" t="s">
        <v>179</v>
      </c>
      <c r="G26" s="190"/>
      <c r="H26" s="190"/>
    </row>
    <row r="27" spans="1:8" x14ac:dyDescent="0.6">
      <c r="A27" s="190"/>
      <c r="B27" s="371" t="s">
        <v>91</v>
      </c>
      <c r="C27" s="371"/>
      <c r="D27" s="371"/>
      <c r="E27" s="371"/>
      <c r="F27" s="366" t="s">
        <v>180</v>
      </c>
      <c r="G27" s="190"/>
      <c r="H27" s="190"/>
    </row>
    <row r="28" spans="1:8" x14ac:dyDescent="0.6">
      <c r="A28" s="190"/>
      <c r="B28" s="371" t="s">
        <v>181</v>
      </c>
      <c r="C28" s="371"/>
      <c r="D28" s="371"/>
      <c r="E28" s="371"/>
      <c r="F28" s="366" t="s">
        <v>182</v>
      </c>
      <c r="G28" s="190"/>
      <c r="H28" s="190"/>
    </row>
    <row r="29" spans="1:8" x14ac:dyDescent="0.6">
      <c r="A29" s="190"/>
      <c r="B29" s="371" t="s">
        <v>111</v>
      </c>
      <c r="C29" s="371"/>
      <c r="D29" s="371"/>
      <c r="E29" s="371"/>
      <c r="F29" s="366" t="s">
        <v>183</v>
      </c>
      <c r="G29" s="190"/>
      <c r="H29" s="190"/>
    </row>
    <row r="30" spans="1:8" x14ac:dyDescent="0.6">
      <c r="A30" s="190"/>
      <c r="B30" s="371" t="s">
        <v>184</v>
      </c>
      <c r="C30" s="371"/>
      <c r="D30" s="371"/>
      <c r="E30" s="371"/>
      <c r="F30" s="366" t="s">
        <v>185</v>
      </c>
      <c r="G30" s="190"/>
      <c r="H30" s="190"/>
    </row>
    <row r="31" spans="1:8" x14ac:dyDescent="0.6">
      <c r="A31" s="194"/>
      <c r="B31" s="371" t="s">
        <v>201</v>
      </c>
      <c r="C31" s="371"/>
      <c r="D31" s="371"/>
      <c r="E31" s="371"/>
      <c r="F31" s="366" t="s">
        <v>202</v>
      </c>
      <c r="G31" s="194"/>
      <c r="H31" s="194"/>
    </row>
    <row r="32" spans="1:8" x14ac:dyDescent="0.6">
      <c r="A32" s="194"/>
      <c r="B32" s="371" t="s">
        <v>825</v>
      </c>
      <c r="C32" s="371"/>
      <c r="D32" s="371"/>
      <c r="E32" s="371"/>
      <c r="F32" s="366" t="s">
        <v>826</v>
      </c>
      <c r="G32" s="194"/>
      <c r="H32" s="194"/>
    </row>
    <row r="36" spans="1:8" x14ac:dyDescent="0.6">
      <c r="A36" s="195" t="s">
        <v>186</v>
      </c>
      <c r="B36" s="196"/>
      <c r="C36" s="196"/>
      <c r="D36" s="196"/>
      <c r="E36" s="196"/>
      <c r="F36" s="196"/>
    </row>
    <row r="37" spans="1:8" ht="19.5" customHeight="1" x14ac:dyDescent="0.6">
      <c r="A37" s="372" t="s">
        <v>187</v>
      </c>
      <c r="B37" s="372"/>
      <c r="C37" s="372"/>
      <c r="D37" s="372"/>
      <c r="E37" s="372"/>
      <c r="F37" s="372"/>
      <c r="G37" s="372"/>
      <c r="H37" s="372"/>
    </row>
    <row r="38" spans="1:8" x14ac:dyDescent="0.6">
      <c r="A38" s="372"/>
      <c r="B38" s="372"/>
      <c r="C38" s="372"/>
      <c r="D38" s="372"/>
      <c r="E38" s="372"/>
      <c r="F38" s="372"/>
      <c r="G38" s="372"/>
      <c r="H38" s="372"/>
    </row>
    <row r="39" spans="1:8" x14ac:dyDescent="0.6">
      <c r="A39" s="372"/>
      <c r="B39" s="372"/>
      <c r="C39" s="372"/>
      <c r="D39" s="372"/>
      <c r="E39" s="372"/>
      <c r="F39" s="372"/>
      <c r="G39" s="372"/>
      <c r="H39" s="372"/>
    </row>
    <row r="40" spans="1:8" x14ac:dyDescent="0.6">
      <c r="A40" s="372"/>
      <c r="B40" s="372"/>
      <c r="C40" s="372"/>
      <c r="D40" s="372"/>
      <c r="E40" s="372"/>
      <c r="F40" s="372"/>
      <c r="G40" s="372"/>
      <c r="H40" s="372"/>
    </row>
    <row r="41" spans="1:8" x14ac:dyDescent="0.6">
      <c r="A41" s="372"/>
      <c r="B41" s="372"/>
      <c r="C41" s="372"/>
      <c r="D41" s="372"/>
      <c r="E41" s="372"/>
      <c r="F41" s="372"/>
      <c r="G41" s="372"/>
      <c r="H41" s="372"/>
    </row>
    <row r="42" spans="1:8" x14ac:dyDescent="0.6">
      <c r="A42" s="372"/>
      <c r="B42" s="372"/>
      <c r="C42" s="372"/>
      <c r="D42" s="372"/>
      <c r="E42" s="372"/>
      <c r="F42" s="372"/>
      <c r="G42" s="372"/>
      <c r="H42" s="372"/>
    </row>
    <row r="43" spans="1:8" ht="1.5" customHeight="1" x14ac:dyDescent="0.6">
      <c r="A43" s="188"/>
      <c r="B43" s="188"/>
      <c r="C43" s="188"/>
      <c r="D43" s="188"/>
      <c r="E43" s="188"/>
      <c r="F43" s="188"/>
      <c r="G43" s="188"/>
      <c r="H43" s="188"/>
    </row>
    <row r="44" spans="1:8" x14ac:dyDescent="0.6">
      <c r="A44" s="197" t="s">
        <v>188</v>
      </c>
    </row>
  </sheetData>
  <mergeCells count="18">
    <mergeCell ref="B31:E31"/>
    <mergeCell ref="B32:E32"/>
    <mergeCell ref="A37:H42"/>
    <mergeCell ref="A11:H11"/>
    <mergeCell ref="A19:H19"/>
    <mergeCell ref="B23:E23"/>
    <mergeCell ref="B24:E24"/>
    <mergeCell ref="B25:E25"/>
    <mergeCell ref="B26:E26"/>
    <mergeCell ref="B27:E27"/>
    <mergeCell ref="B28:E28"/>
    <mergeCell ref="B29:E29"/>
    <mergeCell ref="B30:E30"/>
    <mergeCell ref="A6:H6"/>
    <mergeCell ref="A10:H10"/>
    <mergeCell ref="A12:H12"/>
    <mergeCell ref="A17:H17"/>
    <mergeCell ref="A18:H18"/>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pageSetUpPr fitToPage="1"/>
  </sheetPr>
  <dimension ref="A1:DI66"/>
  <sheetViews>
    <sheetView showGridLines="0" zoomScaleNormal="100" zoomScaleSheetLayoutView="115" workbookViewId="0">
      <selection activeCell="B29" sqref="B29"/>
    </sheetView>
  </sheetViews>
  <sheetFormatPr baseColWidth="10" defaultColWidth="11.42578125" defaultRowHeight="11.25" x14ac:dyDescent="0.15"/>
  <cols>
    <col min="1" max="1" width="49.5703125" style="76" customWidth="1"/>
    <col min="2" max="5" width="13.5703125" style="76" customWidth="1"/>
    <col min="6" max="16384" width="11.42578125" style="76"/>
  </cols>
  <sheetData>
    <row r="1" spans="1:113" s="38" customFormat="1" ht="36.75" customHeight="1" x14ac:dyDescent="0.2"/>
    <row r="2" spans="1:113" ht="30" customHeight="1" x14ac:dyDescent="0.2">
      <c r="A2" s="389" t="s">
        <v>223</v>
      </c>
      <c r="B2" s="389"/>
      <c r="C2" s="389"/>
      <c r="D2" s="389"/>
      <c r="E2" s="389"/>
    </row>
    <row r="3" spans="1:113" ht="26.25" customHeight="1" x14ac:dyDescent="0.15">
      <c r="A3" s="52" t="s">
        <v>214</v>
      </c>
      <c r="B3" s="387" t="s">
        <v>567</v>
      </c>
      <c r="C3" s="387"/>
      <c r="D3" s="387" t="s">
        <v>568</v>
      </c>
      <c r="E3" s="388"/>
    </row>
    <row r="4" spans="1:113" ht="15.75" hidden="1" customHeight="1" x14ac:dyDescent="0.15">
      <c r="A4" s="76" t="s">
        <v>117</v>
      </c>
      <c r="B4" s="53" t="s">
        <v>118</v>
      </c>
      <c r="C4" s="85" t="s">
        <v>119</v>
      </c>
      <c r="D4" s="53" t="s">
        <v>120</v>
      </c>
      <c r="E4" s="53" t="s">
        <v>121</v>
      </c>
    </row>
    <row r="5" spans="1:113" ht="13.35" customHeight="1" x14ac:dyDescent="0.15">
      <c r="B5" s="130">
        <v>2017</v>
      </c>
      <c r="C5" s="132">
        <v>2016</v>
      </c>
      <c r="D5" s="130">
        <v>2017</v>
      </c>
      <c r="E5" s="131">
        <v>2016</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row>
    <row r="6" spans="1:113" ht="13.35" customHeight="1" x14ac:dyDescent="0.15">
      <c r="A6" s="146" t="s">
        <v>144</v>
      </c>
      <c r="B6" s="138"/>
      <c r="C6" s="138"/>
      <c r="D6" s="90"/>
      <c r="E6" s="79"/>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row>
    <row r="7" spans="1:113" ht="13.35" customHeight="1" x14ac:dyDescent="0.15">
      <c r="A7" s="147" t="s">
        <v>98</v>
      </c>
      <c r="B7" s="138"/>
      <c r="C7" s="138"/>
      <c r="D7" s="137"/>
      <c r="E7" s="79"/>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row>
    <row r="8" spans="1:113" ht="13.35" customHeight="1" x14ac:dyDescent="0.15">
      <c r="A8" s="145" t="s">
        <v>60</v>
      </c>
      <c r="B8" s="118" t="s">
        <v>273</v>
      </c>
      <c r="C8" s="271" t="s">
        <v>300</v>
      </c>
      <c r="D8" s="118" t="s">
        <v>356</v>
      </c>
      <c r="E8" s="271" t="s">
        <v>381</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row>
    <row r="9" spans="1:113" ht="13.35" customHeight="1" x14ac:dyDescent="0.15">
      <c r="A9" s="145" t="s">
        <v>140</v>
      </c>
      <c r="B9" s="118" t="s">
        <v>776</v>
      </c>
      <c r="C9" s="271" t="s">
        <v>782</v>
      </c>
      <c r="D9" s="118" t="s">
        <v>785</v>
      </c>
      <c r="E9" s="271" t="s">
        <v>794</v>
      </c>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row>
    <row r="10" spans="1:113" ht="13.35" customHeight="1" x14ac:dyDescent="0.15">
      <c r="A10" s="145" t="s">
        <v>141</v>
      </c>
      <c r="B10" s="118" t="s">
        <v>427</v>
      </c>
      <c r="C10" s="271" t="s">
        <v>444</v>
      </c>
      <c r="D10" s="118" t="s">
        <v>479</v>
      </c>
      <c r="E10" s="271" t="s">
        <v>501</v>
      </c>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row>
    <row r="11" spans="1:113" ht="13.35" customHeight="1" x14ac:dyDescent="0.15">
      <c r="A11" s="147"/>
      <c r="B11" s="332"/>
      <c r="C11" s="306"/>
      <c r="D11" s="332"/>
      <c r="E11" s="306"/>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row>
    <row r="12" spans="1:113" ht="13.35" customHeight="1" x14ac:dyDescent="0.15">
      <c r="A12" s="147" t="s">
        <v>46</v>
      </c>
      <c r="B12" s="331"/>
      <c r="C12" s="271"/>
      <c r="D12" s="331"/>
      <c r="E12" s="271"/>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row>
    <row r="13" spans="1:113" ht="13.35" customHeight="1" x14ac:dyDescent="0.15">
      <c r="A13" s="145" t="str">
        <f>+A8</f>
        <v>Operating income (EBIT)</v>
      </c>
      <c r="B13" s="118" t="s">
        <v>429</v>
      </c>
      <c r="C13" s="271" t="s">
        <v>446</v>
      </c>
      <c r="D13" s="118" t="s">
        <v>482</v>
      </c>
      <c r="E13" s="271" t="s">
        <v>504</v>
      </c>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row>
    <row r="14" spans="1:113" ht="13.35" customHeight="1" x14ac:dyDescent="0.15">
      <c r="A14" s="145" t="str">
        <f>+A9</f>
        <v>less noncontrolling interests</v>
      </c>
      <c r="B14" s="118" t="s">
        <v>777</v>
      </c>
      <c r="C14" s="271" t="s">
        <v>783</v>
      </c>
      <c r="D14" s="118" t="s">
        <v>786</v>
      </c>
      <c r="E14" s="271" t="s">
        <v>795</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row>
    <row r="15" spans="1:113" ht="13.35" customHeight="1" x14ac:dyDescent="0.15">
      <c r="A15" s="145" t="str">
        <f>+A10</f>
        <v>Delivered EBIT</v>
      </c>
      <c r="B15" s="118" t="s">
        <v>431</v>
      </c>
      <c r="C15" s="271" t="s">
        <v>386</v>
      </c>
      <c r="D15" s="118" t="s">
        <v>484</v>
      </c>
      <c r="E15" s="271" t="s">
        <v>506</v>
      </c>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row>
    <row r="16" spans="1:113" ht="13.35" customHeight="1" x14ac:dyDescent="0.15">
      <c r="A16" s="139"/>
      <c r="B16" s="333"/>
      <c r="C16" s="333"/>
      <c r="D16" s="333"/>
      <c r="E16" s="33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row>
    <row r="17" spans="1:113" ht="13.35" customHeight="1" x14ac:dyDescent="0.15">
      <c r="A17" s="41" t="s">
        <v>251</v>
      </c>
      <c r="B17" s="333"/>
      <c r="C17" s="333"/>
      <c r="D17" s="333"/>
      <c r="E17" s="33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row>
    <row r="18" spans="1:113" ht="13.35" customHeight="1" x14ac:dyDescent="0.15">
      <c r="A18" s="145" t="s">
        <v>252</v>
      </c>
      <c r="B18" s="118" t="s">
        <v>717</v>
      </c>
      <c r="C18" s="271" t="s">
        <v>721</v>
      </c>
      <c r="D18" s="118" t="s">
        <v>733</v>
      </c>
      <c r="E18" s="271" t="s">
        <v>738</v>
      </c>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row>
    <row r="19" spans="1:113" ht="13.35" customHeight="1" x14ac:dyDescent="0.15">
      <c r="A19" s="145" t="s">
        <v>253</v>
      </c>
      <c r="B19" s="118" t="s">
        <v>355</v>
      </c>
      <c r="C19" s="271" t="s">
        <v>777</v>
      </c>
      <c r="D19" s="118" t="s">
        <v>787</v>
      </c>
      <c r="E19" s="271" t="s">
        <v>787</v>
      </c>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row>
    <row r="20" spans="1:113" ht="13.35" customHeight="1" x14ac:dyDescent="0.15">
      <c r="A20" s="145" t="s">
        <v>254</v>
      </c>
      <c r="B20" s="118" t="s">
        <v>573</v>
      </c>
      <c r="C20" s="271" t="s">
        <v>722</v>
      </c>
      <c r="D20" s="118" t="s">
        <v>734</v>
      </c>
      <c r="E20" s="271" t="s">
        <v>739</v>
      </c>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row>
    <row r="21" spans="1:113" ht="13.35" customHeight="1" x14ac:dyDescent="0.15">
      <c r="A21" s="239"/>
      <c r="B21" s="118"/>
      <c r="C21" s="279"/>
      <c r="D21" s="118"/>
      <c r="E21" s="279"/>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row>
    <row r="22" spans="1:113" ht="13.35" customHeight="1" x14ac:dyDescent="0.15">
      <c r="A22" s="41" t="s">
        <v>255</v>
      </c>
      <c r="B22" s="333"/>
      <c r="C22" s="271"/>
      <c r="D22" s="333"/>
      <c r="E22" s="271"/>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row>
    <row r="23" spans="1:113" ht="13.35" customHeight="1" x14ac:dyDescent="0.15">
      <c r="A23" s="145" t="s">
        <v>252</v>
      </c>
      <c r="B23" s="118" t="s">
        <v>718</v>
      </c>
      <c r="C23" s="271" t="s">
        <v>723</v>
      </c>
      <c r="D23" s="118" t="s">
        <v>735</v>
      </c>
      <c r="E23" s="271" t="s">
        <v>168</v>
      </c>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row>
    <row r="24" spans="1:113" ht="13.35" customHeight="1" x14ac:dyDescent="0.15">
      <c r="A24" s="145" t="s">
        <v>253</v>
      </c>
      <c r="B24" s="118" t="s">
        <v>301</v>
      </c>
      <c r="C24" s="271" t="s">
        <v>784</v>
      </c>
      <c r="D24" s="118" t="s">
        <v>788</v>
      </c>
      <c r="E24" s="271" t="s">
        <v>796</v>
      </c>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row>
    <row r="25" spans="1:113" ht="13.35" customHeight="1" x14ac:dyDescent="0.15">
      <c r="A25" s="145" t="s">
        <v>254</v>
      </c>
      <c r="B25" s="118" t="s">
        <v>719</v>
      </c>
      <c r="C25" s="271" t="s">
        <v>725</v>
      </c>
      <c r="D25" s="118" t="s">
        <v>736</v>
      </c>
      <c r="E25" s="271" t="s">
        <v>740</v>
      </c>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row>
    <row r="26" spans="1:113" ht="13.35" customHeight="1" x14ac:dyDescent="0.15">
      <c r="A26" s="221"/>
      <c r="B26" s="136"/>
      <c r="C26" s="116"/>
      <c r="D26" s="136"/>
      <c r="E26" s="116"/>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row>
    <row r="27" spans="1:113" ht="13.35" customHeight="1" x14ac:dyDescent="0.15">
      <c r="A27" s="41" t="s">
        <v>145</v>
      </c>
      <c r="B27" s="333"/>
      <c r="C27" s="333"/>
      <c r="D27" s="333"/>
      <c r="E27" s="33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row>
    <row r="28" spans="1:113" ht="13.35" customHeight="1" x14ac:dyDescent="0.15">
      <c r="A28" s="145" t="str">
        <f>+A13</f>
        <v>Operating income (EBIT)</v>
      </c>
      <c r="B28" s="118" t="s">
        <v>435</v>
      </c>
      <c r="C28" s="271" t="s">
        <v>451</v>
      </c>
      <c r="D28" s="118" t="s">
        <v>488</v>
      </c>
      <c r="E28" s="271" t="s">
        <v>510</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row>
    <row r="29" spans="1:113" ht="13.35" customHeight="1" x14ac:dyDescent="0.15">
      <c r="A29" s="145" t="s">
        <v>140</v>
      </c>
      <c r="B29" s="118" t="s">
        <v>778</v>
      </c>
      <c r="C29" s="271" t="s">
        <v>778</v>
      </c>
      <c r="D29" s="118" t="s">
        <v>779</v>
      </c>
      <c r="E29" s="271" t="s">
        <v>779</v>
      </c>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row>
    <row r="30" spans="1:113" ht="13.35" customHeight="1" x14ac:dyDescent="0.15">
      <c r="A30" s="145" t="str">
        <f>+A15</f>
        <v>Delivered EBIT</v>
      </c>
      <c r="B30" s="118" t="s">
        <v>437</v>
      </c>
      <c r="C30" s="271" t="s">
        <v>453</v>
      </c>
      <c r="D30" s="118" t="s">
        <v>490</v>
      </c>
      <c r="E30" s="271" t="s">
        <v>432</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row>
    <row r="31" spans="1:113" ht="13.35" customHeight="1" x14ac:dyDescent="0.15">
      <c r="A31" s="145"/>
      <c r="B31" s="331"/>
      <c r="C31" s="306"/>
      <c r="D31" s="334"/>
      <c r="E31" s="306"/>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row>
    <row r="32" spans="1:113" ht="13.35" customHeight="1" x14ac:dyDescent="0.15">
      <c r="A32" s="41" t="s">
        <v>94</v>
      </c>
      <c r="B32" s="118"/>
      <c r="C32" s="271"/>
      <c r="D32" s="333"/>
      <c r="E32" s="271"/>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row>
    <row r="33" spans="1:113" ht="13.35" customHeight="1" x14ac:dyDescent="0.15">
      <c r="A33" s="145" t="s">
        <v>60</v>
      </c>
      <c r="B33" s="118" t="s">
        <v>136</v>
      </c>
      <c r="C33" s="271" t="s">
        <v>167</v>
      </c>
      <c r="D33" s="118" t="s">
        <v>492</v>
      </c>
      <c r="E33" s="271" t="s">
        <v>512</v>
      </c>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row>
    <row r="34" spans="1:113" ht="13.35" customHeight="1" x14ac:dyDescent="0.15">
      <c r="A34" s="145" t="s">
        <v>140</v>
      </c>
      <c r="B34" s="118" t="s">
        <v>779</v>
      </c>
      <c r="C34" s="271" t="s">
        <v>778</v>
      </c>
      <c r="D34" s="118" t="s">
        <v>789</v>
      </c>
      <c r="E34" s="271" t="s">
        <v>784</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row>
    <row r="35" spans="1:113" ht="13.35" customHeight="1" x14ac:dyDescent="0.15">
      <c r="A35" s="145" t="s">
        <v>141</v>
      </c>
      <c r="B35" s="118" t="s">
        <v>133</v>
      </c>
      <c r="C35" s="271" t="s">
        <v>133</v>
      </c>
      <c r="D35" s="118" t="s">
        <v>494</v>
      </c>
      <c r="E35" s="271" t="s">
        <v>797</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row>
    <row r="36" spans="1:113" ht="13.35" customHeight="1" x14ac:dyDescent="0.15">
      <c r="A36" s="145"/>
      <c r="B36" s="331"/>
      <c r="C36" s="306"/>
      <c r="D36" s="334"/>
      <c r="E36" s="306"/>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3.35" customHeight="1" x14ac:dyDescent="0.15">
      <c r="A37" s="41" t="s">
        <v>251</v>
      </c>
      <c r="B37" s="136"/>
      <c r="C37" s="116"/>
      <c r="D37" s="136"/>
      <c r="E37" s="116"/>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3.35" customHeight="1" x14ac:dyDescent="0.15">
      <c r="A38" s="145" t="s">
        <v>252</v>
      </c>
      <c r="B38" s="118" t="s">
        <v>154</v>
      </c>
      <c r="C38" s="279" t="s">
        <v>167</v>
      </c>
      <c r="D38" s="118" t="s">
        <v>790</v>
      </c>
      <c r="E38" s="279" t="s">
        <v>512</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113" ht="13.35" customHeight="1" x14ac:dyDescent="0.15">
      <c r="A39" s="145" t="s">
        <v>253</v>
      </c>
      <c r="B39" s="118" t="s">
        <v>779</v>
      </c>
      <c r="C39" s="271" t="s">
        <v>778</v>
      </c>
      <c r="D39" s="118" t="s">
        <v>789</v>
      </c>
      <c r="E39" s="271" t="s">
        <v>784</v>
      </c>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row>
    <row r="40" spans="1:113" ht="13.35" customHeight="1" x14ac:dyDescent="0.15">
      <c r="A40" s="145" t="s">
        <v>254</v>
      </c>
      <c r="B40" s="118" t="s">
        <v>780</v>
      </c>
      <c r="C40" s="279" t="s">
        <v>133</v>
      </c>
      <c r="D40" s="118" t="s">
        <v>617</v>
      </c>
      <c r="E40" s="279" t="s">
        <v>797</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row>
    <row r="41" spans="1:113" ht="13.35" customHeight="1" x14ac:dyDescent="0.15">
      <c r="A41" s="41"/>
      <c r="B41" s="335"/>
      <c r="C41" s="111"/>
      <c r="D41" s="335"/>
      <c r="E41" s="111"/>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row>
    <row r="42" spans="1:113" ht="13.35" customHeight="1" x14ac:dyDescent="0.15">
      <c r="A42" s="41" t="s">
        <v>255</v>
      </c>
      <c r="B42" s="136"/>
      <c r="C42" s="116"/>
      <c r="D42" s="136"/>
      <c r="E42" s="116"/>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row>
    <row r="43" spans="1:113" ht="13.35" customHeight="1" x14ac:dyDescent="0.15">
      <c r="A43" s="145" t="s">
        <v>252</v>
      </c>
      <c r="B43" s="118" t="s">
        <v>515</v>
      </c>
      <c r="C43" s="279" t="s">
        <v>242</v>
      </c>
      <c r="D43" s="272" t="s">
        <v>791</v>
      </c>
      <c r="E43" s="279" t="s">
        <v>242</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row>
    <row r="44" spans="1:113" ht="13.35" customHeight="1" x14ac:dyDescent="0.15">
      <c r="A44" s="145" t="s">
        <v>253</v>
      </c>
      <c r="B44" s="118" t="s">
        <v>781</v>
      </c>
      <c r="C44" s="279" t="s">
        <v>242</v>
      </c>
      <c r="D44" s="118" t="s">
        <v>781</v>
      </c>
      <c r="E44" s="279" t="s">
        <v>242</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row>
    <row r="45" spans="1:113" ht="13.35" customHeight="1" x14ac:dyDescent="0.15">
      <c r="A45" s="145" t="s">
        <v>254</v>
      </c>
      <c r="B45" s="118" t="s">
        <v>515</v>
      </c>
      <c r="C45" s="271" t="s">
        <v>242</v>
      </c>
      <c r="D45" s="272" t="s">
        <v>791</v>
      </c>
      <c r="E45" s="271" t="s">
        <v>242</v>
      </c>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row>
    <row r="46" spans="1:113" ht="13.35" customHeight="1" x14ac:dyDescent="0.15">
      <c r="A46" s="266"/>
      <c r="B46" s="335"/>
      <c r="C46" s="111"/>
      <c r="D46" s="335"/>
      <c r="E46" s="111"/>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row>
    <row r="47" spans="1:113" ht="13.35" customHeight="1" x14ac:dyDescent="0.15">
      <c r="A47" s="41" t="s">
        <v>93</v>
      </c>
      <c r="B47" s="118"/>
      <c r="C47" s="271"/>
      <c r="D47" s="333"/>
      <c r="E47" s="271"/>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row>
    <row r="48" spans="1:113" ht="13.35" customHeight="1" x14ac:dyDescent="0.15">
      <c r="A48" s="145" t="str">
        <f>+A33</f>
        <v>Operating income (EBIT)</v>
      </c>
      <c r="B48" s="118" t="s">
        <v>440</v>
      </c>
      <c r="C48" s="271" t="s">
        <v>440</v>
      </c>
      <c r="D48" s="118" t="s">
        <v>496</v>
      </c>
      <c r="E48" s="271" t="s">
        <v>234</v>
      </c>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row>
    <row r="49" spans="1:113" ht="13.35" customHeight="1" x14ac:dyDescent="0.15">
      <c r="A49" s="145" t="s">
        <v>140</v>
      </c>
      <c r="B49" s="118" t="s">
        <v>781</v>
      </c>
      <c r="C49" s="271" t="s">
        <v>781</v>
      </c>
      <c r="D49" s="118" t="s">
        <v>781</v>
      </c>
      <c r="E49" s="271" t="s">
        <v>781</v>
      </c>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row>
    <row r="50" spans="1:113" ht="13.35" customHeight="1" x14ac:dyDescent="0.15">
      <c r="A50" s="145" t="s">
        <v>141</v>
      </c>
      <c r="B50" s="118" t="s">
        <v>440</v>
      </c>
      <c r="C50" s="271" t="s">
        <v>440</v>
      </c>
      <c r="D50" s="118" t="s">
        <v>496</v>
      </c>
      <c r="E50" s="271" t="s">
        <v>234</v>
      </c>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row>
    <row r="51" spans="1:113" ht="13.35" customHeight="1" x14ac:dyDescent="0.15">
      <c r="A51" s="145"/>
      <c r="B51" s="331"/>
      <c r="C51" s="306"/>
      <c r="D51" s="334"/>
      <c r="E51" s="306"/>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row>
    <row r="52" spans="1:113" ht="13.35" customHeight="1" x14ac:dyDescent="0.15">
      <c r="A52" s="41" t="s">
        <v>26</v>
      </c>
      <c r="B52" s="336"/>
      <c r="C52" s="337"/>
      <c r="D52" s="338"/>
      <c r="E52" s="337"/>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row>
    <row r="53" spans="1:113" ht="13.35" customHeight="1" x14ac:dyDescent="0.15">
      <c r="A53" s="145" t="s">
        <v>60</v>
      </c>
      <c r="B53" s="118" t="s">
        <v>443</v>
      </c>
      <c r="C53" s="271" t="s">
        <v>458</v>
      </c>
      <c r="D53" s="118" t="s">
        <v>500</v>
      </c>
      <c r="E53" s="271" t="s">
        <v>516</v>
      </c>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row>
    <row r="54" spans="1:113" ht="13.35" customHeight="1" x14ac:dyDescent="0.15">
      <c r="A54" s="145" t="s">
        <v>140</v>
      </c>
      <c r="B54" s="118" t="s">
        <v>781</v>
      </c>
      <c r="C54" s="271" t="s">
        <v>781</v>
      </c>
      <c r="D54" s="118" t="s">
        <v>781</v>
      </c>
      <c r="E54" s="271" t="s">
        <v>781</v>
      </c>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row>
    <row r="55" spans="1:113" ht="13.35" customHeight="1" x14ac:dyDescent="0.15">
      <c r="A55" s="145" t="s">
        <v>141</v>
      </c>
      <c r="B55" s="118" t="s">
        <v>443</v>
      </c>
      <c r="C55" s="271" t="s">
        <v>458</v>
      </c>
      <c r="D55" s="118" t="s">
        <v>500</v>
      </c>
      <c r="E55" s="271" t="s">
        <v>516</v>
      </c>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row>
    <row r="56" spans="1:113" ht="13.35" customHeight="1" x14ac:dyDescent="0.15">
      <c r="A56" s="140"/>
      <c r="B56" s="333"/>
      <c r="C56" s="333"/>
      <c r="D56" s="136"/>
      <c r="E56" s="116"/>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row>
    <row r="57" spans="1:113" s="78" customFormat="1" ht="12.75" customHeight="1" x14ac:dyDescent="0.15">
      <c r="A57" s="78" t="s">
        <v>247</v>
      </c>
      <c r="B57" s="118"/>
      <c r="C57" s="118"/>
      <c r="D57" s="118"/>
      <c r="E57" s="279"/>
    </row>
    <row r="58" spans="1:113" ht="13.35" customHeight="1" x14ac:dyDescent="0.15">
      <c r="A58" s="78" t="s">
        <v>47</v>
      </c>
      <c r="B58" s="278"/>
      <c r="C58" s="278"/>
      <c r="D58" s="278" t="s">
        <v>365</v>
      </c>
      <c r="E58" s="278" t="s">
        <v>391</v>
      </c>
    </row>
    <row r="59" spans="1:113" ht="13.35" customHeight="1" x14ac:dyDescent="0.15">
      <c r="A59" s="76" t="s">
        <v>42</v>
      </c>
      <c r="B59" s="271"/>
      <c r="C59" s="271"/>
      <c r="D59" s="271" t="s">
        <v>792</v>
      </c>
      <c r="E59" s="271" t="s">
        <v>798</v>
      </c>
    </row>
    <row r="60" spans="1:113" ht="13.35" customHeight="1" x14ac:dyDescent="0.15">
      <c r="A60" s="76" t="s">
        <v>14</v>
      </c>
      <c r="B60" s="271"/>
      <c r="C60" s="271"/>
      <c r="D60" s="271" t="s">
        <v>793</v>
      </c>
      <c r="E60" s="271" t="s">
        <v>799</v>
      </c>
    </row>
    <row r="61" spans="1:113" s="78" customFormat="1" ht="13.35" customHeight="1" x14ac:dyDescent="0.15">
      <c r="A61" s="76" t="s">
        <v>49</v>
      </c>
      <c r="B61" s="271"/>
      <c r="C61" s="271"/>
      <c r="D61" s="271" t="s">
        <v>588</v>
      </c>
      <c r="E61" s="271" t="s">
        <v>597</v>
      </c>
    </row>
    <row r="62" spans="1:113" ht="13.35" customHeight="1" x14ac:dyDescent="0.15">
      <c r="A62" s="78" t="s">
        <v>48</v>
      </c>
      <c r="B62" s="278"/>
      <c r="C62" s="278"/>
      <c r="D62" s="278" t="s">
        <v>589</v>
      </c>
      <c r="E62" s="278" t="s">
        <v>598</v>
      </c>
    </row>
    <row r="63" spans="1:113" ht="15.75" customHeight="1" x14ac:dyDescent="0.15">
      <c r="A63" s="378" t="s">
        <v>248</v>
      </c>
      <c r="B63" s="378"/>
      <c r="C63" s="378"/>
      <c r="D63" s="378"/>
      <c r="E63" s="378"/>
    </row>
    <row r="64" spans="1:113" ht="12" customHeight="1" x14ac:dyDescent="0.15">
      <c r="A64" s="381"/>
      <c r="B64" s="381"/>
      <c r="C64" s="381"/>
      <c r="D64" s="381"/>
      <c r="E64" s="381"/>
    </row>
    <row r="66" spans="5:5" x14ac:dyDescent="0.15">
      <c r="E66" s="210"/>
    </row>
  </sheetData>
  <mergeCells count="5">
    <mergeCell ref="B3:C3"/>
    <mergeCell ref="D3:E3"/>
    <mergeCell ref="A63:E63"/>
    <mergeCell ref="A64:E64"/>
    <mergeCell ref="A2:E2"/>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Footer>&amp;LReconciliation&amp;Cpage 9 of 11&amp;RNovember 2, 2017</oddFooter>
  </headerFooter>
  <ignoredErrors>
    <ignoredError sqref="C27" formula="1"/>
    <ignoredError sqref="C16:D16 C22:D22 C56:C57 C51:C52 C36 C31:C32 C47" numberStoredAsText="1" formula="1"/>
    <ignoredError sqref="B8:E15 B23:E25 B22 E22 B17:E21 B16 E16 B28:E30 B48:E50 B47 D47:E47 B33:E35 B31:B32 D31:E32 B37:E46 B36 D36:E36 B53:E55 B51:B52 D51:E52 B58:E62 B56:B57 D56:E57" numberStoredAsText="1"/>
  </ignoredErrors>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DK93"/>
  <sheetViews>
    <sheetView showGridLines="0" zoomScaleNormal="100" workbookViewId="0">
      <selection activeCell="A6" sqref="A6"/>
    </sheetView>
  </sheetViews>
  <sheetFormatPr baseColWidth="10" defaultColWidth="11.42578125" defaultRowHeight="11.25" x14ac:dyDescent="0.15"/>
  <cols>
    <col min="1" max="1" width="53.5703125" style="76" customWidth="1"/>
    <col min="2" max="5" width="16.7109375" style="161" customWidth="1"/>
    <col min="6" max="16384" width="11.42578125" style="76"/>
  </cols>
  <sheetData>
    <row r="1" spans="1:115" ht="30.75" customHeight="1" x14ac:dyDescent="0.15">
      <c r="A1" s="38"/>
      <c r="B1" s="37"/>
      <c r="C1" s="37"/>
      <c r="D1" s="37"/>
      <c r="E1" s="37"/>
    </row>
    <row r="2" spans="1:115" ht="39" customHeight="1" x14ac:dyDescent="0.2">
      <c r="A2" s="389" t="s">
        <v>215</v>
      </c>
      <c r="B2" s="389"/>
      <c r="C2" s="389"/>
      <c r="D2" s="389"/>
      <c r="E2" s="389"/>
    </row>
    <row r="3" spans="1:115" hidden="1" x14ac:dyDescent="0.15">
      <c r="A3" s="391"/>
      <c r="B3" s="391"/>
      <c r="C3" s="391"/>
      <c r="D3" s="391"/>
      <c r="E3" s="391"/>
    </row>
    <row r="4" spans="1:115" ht="29.25" customHeight="1" x14ac:dyDescent="0.15">
      <c r="A4" s="52" t="s">
        <v>214</v>
      </c>
      <c r="B4" s="392" t="s">
        <v>832</v>
      </c>
      <c r="C4" s="392"/>
      <c r="D4" s="392" t="s">
        <v>269</v>
      </c>
      <c r="E4" s="392"/>
    </row>
    <row r="5" spans="1:115" hidden="1" x14ac:dyDescent="0.15">
      <c r="A5" s="76" t="s">
        <v>117</v>
      </c>
      <c r="B5" s="48" t="s">
        <v>118</v>
      </c>
      <c r="C5" s="222" t="s">
        <v>119</v>
      </c>
      <c r="D5" s="48" t="s">
        <v>120</v>
      </c>
      <c r="E5" s="48" t="s">
        <v>121</v>
      </c>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row>
    <row r="6" spans="1:115" ht="12.75" customHeight="1" x14ac:dyDescent="0.15">
      <c r="B6" s="345">
        <v>2017</v>
      </c>
      <c r="C6" s="223">
        <v>2016</v>
      </c>
      <c r="D6" s="345">
        <f>+B6</f>
        <v>2017</v>
      </c>
      <c r="E6" s="223">
        <f>+C6</f>
        <v>2016</v>
      </c>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row>
    <row r="7" spans="1:115" ht="12.75" customHeight="1" x14ac:dyDescent="0.15">
      <c r="A7" s="221"/>
      <c r="B7" s="345"/>
      <c r="C7" s="224"/>
      <c r="D7" s="345"/>
      <c r="E7" s="224"/>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row>
    <row r="8" spans="1:115" ht="12.75" customHeight="1" x14ac:dyDescent="0.15">
      <c r="A8" s="146" t="s">
        <v>256</v>
      </c>
      <c r="B8" s="346"/>
      <c r="C8" s="148"/>
      <c r="D8" s="345"/>
      <c r="E8" s="224"/>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row>
    <row r="9" spans="1:115" ht="12.75" customHeight="1" x14ac:dyDescent="0.15">
      <c r="A9" s="242" t="s">
        <v>129</v>
      </c>
      <c r="B9" s="346"/>
      <c r="C9" s="148"/>
      <c r="D9" s="345"/>
      <c r="E9" s="224"/>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row>
    <row r="10" spans="1:115" ht="12.75" customHeight="1" x14ac:dyDescent="0.15">
      <c r="A10" s="147" t="s">
        <v>98</v>
      </c>
      <c r="B10" s="347"/>
      <c r="C10" s="147"/>
      <c r="D10" s="345"/>
      <c r="E10" s="224"/>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row>
    <row r="11" spans="1:115" ht="12.75" customHeight="1" x14ac:dyDescent="0.15">
      <c r="A11" s="147" t="s">
        <v>129</v>
      </c>
      <c r="B11" s="276" t="s">
        <v>283</v>
      </c>
      <c r="C11" s="278" t="s">
        <v>295</v>
      </c>
      <c r="D11" s="276" t="s">
        <v>351</v>
      </c>
      <c r="E11" s="278" t="s">
        <v>375</v>
      </c>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row>
    <row r="12" spans="1:115" ht="12.75" customHeight="1" x14ac:dyDescent="0.15">
      <c r="A12" s="145" t="s">
        <v>257</v>
      </c>
      <c r="B12" s="118">
        <v>3</v>
      </c>
      <c r="C12" s="271"/>
      <c r="D12" s="118" t="s">
        <v>848</v>
      </c>
      <c r="E12" s="271"/>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row>
    <row r="13" spans="1:115" ht="12.75" customHeight="1" x14ac:dyDescent="0.15">
      <c r="A13" s="147" t="s">
        <v>259</v>
      </c>
      <c r="B13" s="276" t="s">
        <v>837</v>
      </c>
      <c r="C13" s="278" t="s">
        <v>295</v>
      </c>
      <c r="D13" s="276" t="s">
        <v>849</v>
      </c>
      <c r="E13" s="278" t="s">
        <v>375</v>
      </c>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row>
    <row r="14" spans="1:115" ht="12.75" customHeight="1" x14ac:dyDescent="0.15">
      <c r="A14" s="147"/>
      <c r="B14" s="331"/>
      <c r="C14" s="306"/>
      <c r="D14" s="331"/>
      <c r="E14" s="306"/>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row>
    <row r="15" spans="1:115" ht="12.75" customHeight="1" x14ac:dyDescent="0.15">
      <c r="A15" s="147" t="s">
        <v>220</v>
      </c>
      <c r="B15" s="276" t="s">
        <v>282</v>
      </c>
      <c r="C15" s="278" t="s">
        <v>293</v>
      </c>
      <c r="D15" s="276" t="s">
        <v>349</v>
      </c>
      <c r="E15" s="278" t="s">
        <v>373</v>
      </c>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row>
    <row r="16" spans="1:115" ht="12.75" customHeight="1" x14ac:dyDescent="0.15">
      <c r="A16" s="145" t="s">
        <v>238</v>
      </c>
      <c r="B16" s="118" t="s">
        <v>442</v>
      </c>
      <c r="C16" s="271"/>
      <c r="D16" s="118" t="s">
        <v>848</v>
      </c>
      <c r="E16" s="271"/>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row>
    <row r="17" spans="1:115" ht="12.75" customHeight="1" x14ac:dyDescent="0.15">
      <c r="A17" s="147" t="s">
        <v>260</v>
      </c>
      <c r="B17" s="276" t="s">
        <v>838</v>
      </c>
      <c r="C17" s="278" t="s">
        <v>293</v>
      </c>
      <c r="D17" s="276" t="s">
        <v>850</v>
      </c>
      <c r="E17" s="278" t="s">
        <v>373</v>
      </c>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row>
    <row r="18" spans="1:115" ht="12.75" customHeight="1" x14ac:dyDescent="0.15">
      <c r="A18" s="147"/>
      <c r="B18" s="331"/>
      <c r="C18" s="306"/>
      <c r="D18" s="331"/>
      <c r="E18" s="306"/>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row>
    <row r="19" spans="1:115" ht="12.75" customHeight="1" x14ac:dyDescent="0.15">
      <c r="A19" s="147" t="s">
        <v>46</v>
      </c>
      <c r="B19" s="276"/>
      <c r="C19" s="278"/>
      <c r="D19" s="276"/>
      <c r="E19" s="278"/>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row>
    <row r="20" spans="1:115" ht="12.75" customHeight="1" x14ac:dyDescent="0.15">
      <c r="A20" s="147" t="s">
        <v>129</v>
      </c>
      <c r="B20" s="276" t="s">
        <v>428</v>
      </c>
      <c r="C20" s="278" t="s">
        <v>445</v>
      </c>
      <c r="D20" s="276" t="s">
        <v>481</v>
      </c>
      <c r="E20" s="278" t="s">
        <v>503</v>
      </c>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row>
    <row r="21" spans="1:115" ht="12.75" customHeight="1" x14ac:dyDescent="0.15">
      <c r="A21" s="145" t="str">
        <f>+A16</f>
        <v>VA Agreement</v>
      </c>
      <c r="B21" s="118" t="s">
        <v>442</v>
      </c>
      <c r="C21" s="271"/>
      <c r="D21" s="118" t="s">
        <v>848</v>
      </c>
      <c r="E21" s="271"/>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row>
    <row r="22" spans="1:115" ht="12.75" customHeight="1" x14ac:dyDescent="0.15">
      <c r="A22" s="147" t="str">
        <f>+A13</f>
        <v>Revenue excluding special items</v>
      </c>
      <c r="B22" s="276" t="s">
        <v>839</v>
      </c>
      <c r="C22" s="278" t="s">
        <v>445</v>
      </c>
      <c r="D22" s="276" t="s">
        <v>851</v>
      </c>
      <c r="E22" s="278" t="s">
        <v>503</v>
      </c>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row>
    <row r="23" spans="1:115" ht="12.75" customHeight="1" x14ac:dyDescent="0.15">
      <c r="A23" s="221"/>
      <c r="B23" s="353"/>
      <c r="C23" s="354"/>
      <c r="D23" s="353"/>
      <c r="E23" s="354"/>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row>
    <row r="24" spans="1:115" ht="12.75" customHeight="1" x14ac:dyDescent="0.15">
      <c r="A24" s="147" t="s">
        <v>220</v>
      </c>
      <c r="B24" s="276" t="s">
        <v>607</v>
      </c>
      <c r="C24" s="278" t="s">
        <v>633</v>
      </c>
      <c r="D24" s="276" t="s">
        <v>621</v>
      </c>
      <c r="E24" s="278" t="s">
        <v>647</v>
      </c>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row>
    <row r="25" spans="1:115" ht="12.75" customHeight="1" x14ac:dyDescent="0.15">
      <c r="A25" s="145" t="str">
        <f>+A16</f>
        <v>VA Agreement</v>
      </c>
      <c r="B25" s="118" t="s">
        <v>442</v>
      </c>
      <c r="C25" s="271"/>
      <c r="D25" s="118" t="s">
        <v>848</v>
      </c>
      <c r="E25" s="271"/>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row>
    <row r="26" spans="1:115" ht="12.75" customHeight="1" x14ac:dyDescent="0.15">
      <c r="A26" s="147" t="str">
        <f>+A17</f>
        <v>Health Care Services revenue excluding special items</v>
      </c>
      <c r="B26" s="276" t="s">
        <v>840</v>
      </c>
      <c r="C26" s="278" t="s">
        <v>633</v>
      </c>
      <c r="D26" s="276" t="s">
        <v>852</v>
      </c>
      <c r="E26" s="278" t="s">
        <v>647</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row>
    <row r="27" spans="1:115" ht="12.75" customHeight="1" x14ac:dyDescent="0.15">
      <c r="A27" s="221"/>
      <c r="B27" s="353"/>
      <c r="C27" s="354"/>
      <c r="D27" s="353"/>
      <c r="E27" s="354"/>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row>
    <row r="28" spans="1:115" ht="12.75" customHeight="1" x14ac:dyDescent="0.15">
      <c r="A28" s="147" t="s">
        <v>221</v>
      </c>
      <c r="B28" s="276" t="s">
        <v>608</v>
      </c>
      <c r="C28" s="278" t="s">
        <v>634</v>
      </c>
      <c r="D28" s="276" t="s">
        <v>622</v>
      </c>
      <c r="E28" s="278" t="s">
        <v>648</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row>
    <row r="29" spans="1:115" ht="12.75" customHeight="1" x14ac:dyDescent="0.15">
      <c r="A29" s="145" t="str">
        <f>+A25</f>
        <v>VA Agreement</v>
      </c>
      <c r="B29" s="118" t="s">
        <v>442</v>
      </c>
      <c r="C29" s="271"/>
      <c r="D29" s="118" t="s">
        <v>848</v>
      </c>
      <c r="E29" s="271"/>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row>
    <row r="30" spans="1:115" ht="12.75" customHeight="1" x14ac:dyDescent="0.15">
      <c r="A30" s="147" t="s">
        <v>261</v>
      </c>
      <c r="B30" s="276" t="s">
        <v>841</v>
      </c>
      <c r="C30" s="278" t="s">
        <v>634</v>
      </c>
      <c r="D30" s="276" t="s">
        <v>853</v>
      </c>
      <c r="E30" s="278" t="s">
        <v>648</v>
      </c>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row>
    <row r="31" spans="1:115" ht="13.35" customHeight="1" x14ac:dyDescent="0.15">
      <c r="A31" s="221"/>
      <c r="B31" s="272"/>
      <c r="C31" s="167"/>
      <c r="D31" s="272"/>
      <c r="E31" s="167"/>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row>
    <row r="32" spans="1:115" ht="13.35" customHeight="1" x14ac:dyDescent="0.15">
      <c r="A32" s="236" t="s">
        <v>60</v>
      </c>
      <c r="B32" s="331"/>
      <c r="C32" s="306"/>
      <c r="D32" s="331"/>
      <c r="E32" s="306"/>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row>
    <row r="33" spans="1:115" ht="13.35" customHeight="1" x14ac:dyDescent="0.15">
      <c r="A33" s="147" t="s">
        <v>98</v>
      </c>
      <c r="B33" s="136"/>
      <c r="C33" s="310"/>
      <c r="D33" s="136"/>
      <c r="E33" s="310"/>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row>
    <row r="34" spans="1:115" ht="13.35" customHeight="1" x14ac:dyDescent="0.15">
      <c r="A34" s="146" t="s">
        <v>60</v>
      </c>
      <c r="B34" s="276">
        <v>609</v>
      </c>
      <c r="C34" s="278" t="s">
        <v>300</v>
      </c>
      <c r="D34" s="276" t="s">
        <v>356</v>
      </c>
      <c r="E34" s="278" t="s">
        <v>381</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row>
    <row r="35" spans="1:115" ht="12" customHeight="1" x14ac:dyDescent="0.15">
      <c r="A35" s="145" t="str">
        <f>+A29</f>
        <v>VA Agreement</v>
      </c>
      <c r="B35" s="118" t="s">
        <v>442</v>
      </c>
      <c r="C35" s="271"/>
      <c r="D35" s="118" t="s">
        <v>854</v>
      </c>
      <c r="E35" s="271"/>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row>
    <row r="36" spans="1:115" ht="13.35" customHeight="1" x14ac:dyDescent="0.15">
      <c r="A36" s="145" t="s">
        <v>833</v>
      </c>
      <c r="B36" s="118">
        <v>12</v>
      </c>
      <c r="C36" s="271"/>
      <c r="D36" s="118">
        <v>12</v>
      </c>
      <c r="E36" s="271"/>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row>
    <row r="37" spans="1:115" ht="13.35" customHeight="1" x14ac:dyDescent="0.15">
      <c r="A37" s="147" t="s">
        <v>258</v>
      </c>
      <c r="B37" s="276" t="s">
        <v>842</v>
      </c>
      <c r="C37" s="278" t="s">
        <v>300</v>
      </c>
      <c r="D37" s="276" t="s">
        <v>855</v>
      </c>
      <c r="E37" s="278" t="s">
        <v>381</v>
      </c>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row>
    <row r="38" spans="1:115" ht="13.35" customHeight="1" x14ac:dyDescent="0.15">
      <c r="A38" s="145"/>
      <c r="B38" s="331"/>
      <c r="C38" s="306"/>
      <c r="D38" s="331"/>
      <c r="E38" s="306"/>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row>
    <row r="39" spans="1:115" ht="13.35" customHeight="1" x14ac:dyDescent="0.15">
      <c r="A39" s="147" t="s">
        <v>46</v>
      </c>
      <c r="B39" s="331"/>
      <c r="C39" s="300"/>
      <c r="D39" s="331"/>
      <c r="E39" s="300"/>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row>
    <row r="40" spans="1:115" ht="13.35" customHeight="1" x14ac:dyDescent="0.15">
      <c r="A40" s="146" t="s">
        <v>60</v>
      </c>
      <c r="B40" s="276">
        <v>483</v>
      </c>
      <c r="C40" s="278" t="s">
        <v>446</v>
      </c>
      <c r="D40" s="276" t="s">
        <v>482</v>
      </c>
      <c r="E40" s="278" t="s">
        <v>504</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row>
    <row r="41" spans="1:115" ht="13.35" customHeight="1" x14ac:dyDescent="0.15">
      <c r="A41" s="145" t="str">
        <f>+A35</f>
        <v>VA Agreement</v>
      </c>
      <c r="B41" s="118" t="s">
        <v>442</v>
      </c>
      <c r="C41" s="271"/>
      <c r="D41" s="118" t="s">
        <v>856</v>
      </c>
      <c r="E41" s="271"/>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row>
    <row r="42" spans="1:115" ht="13.35" customHeight="1" x14ac:dyDescent="0.15">
      <c r="A42" s="145" t="s">
        <v>834</v>
      </c>
      <c r="B42" s="118" t="s">
        <v>639</v>
      </c>
      <c r="C42" s="355"/>
      <c r="D42" s="118">
        <v>12</v>
      </c>
      <c r="E42" s="271"/>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row>
    <row r="43" spans="1:115" ht="13.35" customHeight="1" x14ac:dyDescent="0.15">
      <c r="A43" s="147" t="str">
        <f>+A37</f>
        <v>Operating income (EBIT) excluding special items</v>
      </c>
      <c r="B43" s="276" t="s">
        <v>843</v>
      </c>
      <c r="C43" s="278" t="s">
        <v>446</v>
      </c>
      <c r="D43" s="276" t="s">
        <v>857</v>
      </c>
      <c r="E43" s="278" t="s">
        <v>504</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row>
    <row r="44" spans="1:115" ht="13.35" customHeight="1" x14ac:dyDescent="0.15">
      <c r="A44" s="145"/>
      <c r="B44" s="331"/>
      <c r="C44" s="306"/>
      <c r="D44" s="331"/>
      <c r="E44" s="306"/>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row>
    <row r="45" spans="1:115" ht="13.35" customHeight="1" x14ac:dyDescent="0.15">
      <c r="A45" s="147" t="s">
        <v>828</v>
      </c>
      <c r="B45" s="331" t="s">
        <v>717</v>
      </c>
      <c r="C45" s="306">
        <v>460</v>
      </c>
      <c r="D45" s="331" t="s">
        <v>733</v>
      </c>
      <c r="E45" s="306" t="s">
        <v>738</v>
      </c>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row>
    <row r="46" spans="1:115" ht="13.35" customHeight="1" x14ac:dyDescent="0.15">
      <c r="A46" s="341" t="str">
        <f>+A41</f>
        <v>VA Agreement</v>
      </c>
      <c r="B46" s="118" t="s">
        <v>442</v>
      </c>
      <c r="C46" s="300"/>
      <c r="D46" s="118" t="s">
        <v>856</v>
      </c>
      <c r="E46" s="306"/>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row>
    <row r="47" spans="1:115" ht="13.35" customHeight="1" x14ac:dyDescent="0.15">
      <c r="A47" s="145" t="s">
        <v>834</v>
      </c>
      <c r="B47" s="118">
        <v>11</v>
      </c>
      <c r="C47" s="271"/>
      <c r="D47" s="118">
        <v>11</v>
      </c>
      <c r="E47" s="306"/>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row>
    <row r="48" spans="1:115" ht="13.35" customHeight="1" x14ac:dyDescent="0.15">
      <c r="A48" s="147" t="s">
        <v>829</v>
      </c>
      <c r="B48" s="331" t="s">
        <v>844</v>
      </c>
      <c r="C48" s="306" t="s">
        <v>721</v>
      </c>
      <c r="D48" s="331" t="s">
        <v>858</v>
      </c>
      <c r="E48" s="306" t="s">
        <v>738</v>
      </c>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row>
    <row r="49" spans="1:115" ht="13.35" customHeight="1" x14ac:dyDescent="0.15">
      <c r="A49" s="342"/>
      <c r="B49" s="331"/>
      <c r="C49" s="300"/>
      <c r="D49" s="331"/>
      <c r="E49" s="306"/>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row>
    <row r="50" spans="1:115" ht="13.35" customHeight="1" x14ac:dyDescent="0.15">
      <c r="A50" s="147" t="s">
        <v>830</v>
      </c>
      <c r="B50" s="331" t="s">
        <v>718</v>
      </c>
      <c r="C50" s="306" t="s">
        <v>723</v>
      </c>
      <c r="D50" s="331">
        <v>54</v>
      </c>
      <c r="E50" s="306" t="s">
        <v>168</v>
      </c>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row>
    <row r="51" spans="1:115" ht="13.35" customHeight="1" x14ac:dyDescent="0.15">
      <c r="A51" s="145" t="s">
        <v>834</v>
      </c>
      <c r="B51" s="118">
        <v>1</v>
      </c>
      <c r="C51" s="271"/>
      <c r="D51" s="118">
        <v>1</v>
      </c>
      <c r="E51" s="306"/>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row>
    <row r="52" spans="1:115" ht="13.35" customHeight="1" x14ac:dyDescent="0.15">
      <c r="A52" s="147" t="s">
        <v>831</v>
      </c>
      <c r="B52" s="331" t="s">
        <v>845</v>
      </c>
      <c r="C52" s="306" t="s">
        <v>723</v>
      </c>
      <c r="D52" s="331" t="s">
        <v>507</v>
      </c>
      <c r="E52" s="306" t="s">
        <v>168</v>
      </c>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row>
    <row r="53" spans="1:115" ht="15.75" customHeight="1" x14ac:dyDescent="0.15">
      <c r="A53" s="221"/>
      <c r="B53" s="331"/>
      <c r="C53" s="300"/>
      <c r="D53" s="331"/>
      <c r="E53" s="306"/>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row>
    <row r="54" spans="1:115" ht="13.35" customHeight="1" x14ac:dyDescent="0.15">
      <c r="A54" s="147" t="s">
        <v>26</v>
      </c>
      <c r="B54" s="331"/>
      <c r="C54" s="300"/>
      <c r="D54" s="331"/>
      <c r="E54" s="300"/>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row>
    <row r="55" spans="1:115" ht="13.35" customHeight="1" x14ac:dyDescent="0.15">
      <c r="A55" s="146" t="s">
        <v>60</v>
      </c>
      <c r="B55" s="276" t="s">
        <v>443</v>
      </c>
      <c r="C55" s="278" t="s">
        <v>458</v>
      </c>
      <c r="D55" s="276" t="s">
        <v>500</v>
      </c>
      <c r="E55" s="278" t="s">
        <v>516</v>
      </c>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row>
    <row r="56" spans="1:115" ht="13.35" customHeight="1" x14ac:dyDescent="0.15">
      <c r="A56" s="145" t="str">
        <f>+A41</f>
        <v>VA Agreement</v>
      </c>
      <c r="B56" s="118" t="s">
        <v>846</v>
      </c>
      <c r="C56" s="271"/>
      <c r="D56" s="118">
        <v>7</v>
      </c>
      <c r="E56" s="271"/>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row>
    <row r="57" spans="1:115" ht="13.35" customHeight="1" x14ac:dyDescent="0.15">
      <c r="A57" s="147" t="str">
        <f>+A43</f>
        <v>Operating income (EBIT) excluding special items</v>
      </c>
      <c r="B57" s="276" t="s">
        <v>443</v>
      </c>
      <c r="C57" s="278" t="s">
        <v>458</v>
      </c>
      <c r="D57" s="276" t="s">
        <v>859</v>
      </c>
      <c r="E57" s="278" t="s">
        <v>516</v>
      </c>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row>
    <row r="58" spans="1:115" ht="13.35" customHeight="1" x14ac:dyDescent="0.15">
      <c r="A58" s="239"/>
      <c r="B58" s="272"/>
      <c r="C58" s="167"/>
      <c r="D58" s="272"/>
      <c r="E58" s="167"/>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row>
    <row r="59" spans="1:115" ht="13.35" customHeight="1" x14ac:dyDescent="0.15">
      <c r="A59" s="242" t="s">
        <v>263</v>
      </c>
      <c r="B59" s="276">
        <v>309</v>
      </c>
      <c r="C59" s="278">
        <v>304</v>
      </c>
      <c r="D59" s="276">
        <v>886</v>
      </c>
      <c r="E59" s="278" t="s">
        <v>389</v>
      </c>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row>
    <row r="60" spans="1:115" ht="13.35" customHeight="1" x14ac:dyDescent="0.15">
      <c r="A60" s="145" t="str">
        <f>+A35</f>
        <v>VA Agreement</v>
      </c>
      <c r="B60" s="118">
        <v>2</v>
      </c>
      <c r="C60" s="271"/>
      <c r="D60" s="118" t="s">
        <v>860</v>
      </c>
      <c r="E60" s="271"/>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row>
    <row r="61" spans="1:115" ht="13.35" customHeight="1" x14ac:dyDescent="0.15">
      <c r="A61" s="145" t="s">
        <v>834</v>
      </c>
      <c r="B61" s="118">
        <v>8</v>
      </c>
      <c r="C61" s="271"/>
      <c r="D61" s="118">
        <v>8</v>
      </c>
      <c r="E61" s="271"/>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row>
    <row r="62" spans="1:115" ht="13.35" customHeight="1" x14ac:dyDescent="0.15">
      <c r="A62" s="241" t="s">
        <v>262</v>
      </c>
      <c r="B62" s="356" t="s">
        <v>847</v>
      </c>
      <c r="C62" s="357" t="s">
        <v>304</v>
      </c>
      <c r="D62" s="356" t="s">
        <v>861</v>
      </c>
      <c r="E62" s="357" t="s">
        <v>389</v>
      </c>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row>
    <row r="63" spans="1:115" ht="13.35" customHeight="1" x14ac:dyDescent="0.15">
      <c r="A63" s="358" t="s">
        <v>864</v>
      </c>
      <c r="B63" s="359"/>
      <c r="C63" s="359"/>
      <c r="D63" s="360"/>
      <c r="E63" s="360"/>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row>
    <row r="64" spans="1:115" ht="13.35" customHeight="1" x14ac:dyDescent="0.15">
      <c r="A64" s="358" t="s">
        <v>862</v>
      </c>
      <c r="B64" s="361"/>
      <c r="C64" s="361"/>
      <c r="D64" s="362"/>
      <c r="E64" s="362"/>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row>
    <row r="65" spans="1:115" ht="13.35" customHeight="1" x14ac:dyDescent="0.15">
      <c r="A65" s="363" t="s">
        <v>863</v>
      </c>
      <c r="B65" s="364"/>
      <c r="C65" s="364"/>
      <c r="D65" s="365"/>
      <c r="E65" s="365"/>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row>
    <row r="66" spans="1:115" ht="13.35" customHeight="1" x14ac:dyDescent="0.15">
      <c r="A66" s="145"/>
      <c r="B66" s="165"/>
      <c r="C66" s="168"/>
      <c r="D66" s="165"/>
      <c r="E66" s="168"/>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row>
    <row r="67" spans="1:115" ht="13.35" customHeight="1" x14ac:dyDescent="0.15">
      <c r="A67" s="145"/>
      <c r="B67" s="166"/>
      <c r="C67" s="166"/>
      <c r="D67" s="166"/>
      <c r="E67" s="166"/>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row>
    <row r="68" spans="1:115" ht="13.35" customHeight="1" x14ac:dyDescent="0.15">
      <c r="A68" s="145"/>
      <c r="B68" s="166"/>
      <c r="C68" s="168"/>
      <c r="D68" s="166"/>
      <c r="E68" s="168"/>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row>
    <row r="69" spans="1:115" ht="13.35" customHeight="1" x14ac:dyDescent="0.15">
      <c r="A69" s="145"/>
      <c r="B69" s="162"/>
      <c r="C69" s="162"/>
      <c r="D69" s="162"/>
      <c r="E69" s="162"/>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row>
    <row r="70" spans="1:115" ht="13.35" customHeight="1" x14ac:dyDescent="0.15">
      <c r="A70" s="41"/>
      <c r="B70" s="168"/>
      <c r="C70" s="168"/>
      <c r="D70" s="168"/>
      <c r="E70" s="168"/>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row>
    <row r="71" spans="1:115" ht="13.35" customHeight="1" x14ac:dyDescent="0.15">
      <c r="A71" s="145"/>
      <c r="B71" s="166"/>
      <c r="C71" s="168"/>
      <c r="D71" s="165"/>
      <c r="E71" s="168"/>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row>
    <row r="72" spans="1:115" ht="13.35" customHeight="1" x14ac:dyDescent="0.15">
      <c r="A72" s="145"/>
      <c r="B72" s="170"/>
      <c r="C72" s="170"/>
      <c r="D72" s="170"/>
      <c r="E72" s="170"/>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row>
    <row r="73" spans="1:115" ht="13.35" customHeight="1" x14ac:dyDescent="0.15">
      <c r="A73" s="145"/>
      <c r="B73" s="166"/>
      <c r="C73" s="168"/>
      <c r="D73" s="166"/>
      <c r="E73" s="168"/>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row>
    <row r="74" spans="1:115" ht="13.35" customHeight="1" x14ac:dyDescent="0.15">
      <c r="A74" s="145"/>
      <c r="B74" s="162"/>
      <c r="C74" s="162"/>
      <c r="D74" s="162"/>
      <c r="E74" s="162"/>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row>
    <row r="75" spans="1:115" ht="13.35" customHeight="1" x14ac:dyDescent="0.15">
      <c r="A75" s="41"/>
      <c r="B75" s="171"/>
      <c r="C75" s="171"/>
      <c r="D75" s="171"/>
      <c r="E75" s="171"/>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row>
    <row r="76" spans="1:115" ht="13.35" customHeight="1" x14ac:dyDescent="0.15">
      <c r="A76" s="145"/>
      <c r="B76" s="166"/>
      <c r="C76" s="166"/>
      <c r="D76" s="166"/>
      <c r="E76" s="166"/>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row>
    <row r="77" spans="1:115" ht="13.35" customHeight="1" x14ac:dyDescent="0.15">
      <c r="A77" s="145"/>
      <c r="B77" s="172"/>
      <c r="C77" s="170"/>
      <c r="D77" s="170"/>
      <c r="E77" s="170"/>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row>
    <row r="78" spans="1:115" ht="13.35" customHeight="1" x14ac:dyDescent="0.15">
      <c r="A78" s="145"/>
      <c r="B78" s="166"/>
      <c r="C78" s="166"/>
      <c r="D78" s="166"/>
      <c r="E78" s="166"/>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row>
    <row r="79" spans="1:115" ht="13.35" customHeight="1" x14ac:dyDescent="0.15">
      <c r="A79" s="140"/>
      <c r="B79" s="166"/>
      <c r="C79" s="170"/>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row>
    <row r="80" spans="1:115" s="78" customFormat="1" ht="12.75" customHeight="1" x14ac:dyDescent="0.15">
      <c r="B80" s="173"/>
      <c r="C80" s="174"/>
      <c r="D80" s="174"/>
      <c r="E80" s="174"/>
    </row>
    <row r="81" spans="1:7" x14ac:dyDescent="0.15">
      <c r="A81" s="78"/>
      <c r="D81" s="164"/>
      <c r="E81" s="164"/>
    </row>
    <row r="82" spans="1:7" x14ac:dyDescent="0.15">
      <c r="D82" s="166"/>
      <c r="E82" s="166"/>
    </row>
    <row r="83" spans="1:7" x14ac:dyDescent="0.15">
      <c r="D83" s="166"/>
      <c r="E83" s="166"/>
    </row>
    <row r="84" spans="1:7" s="78" customFormat="1" x14ac:dyDescent="0.15">
      <c r="A84" s="76"/>
      <c r="B84" s="175"/>
      <c r="C84" s="175"/>
      <c r="D84" s="166"/>
      <c r="E84" s="166"/>
    </row>
    <row r="85" spans="1:7" x14ac:dyDescent="0.15">
      <c r="A85" s="78"/>
      <c r="D85" s="163"/>
      <c r="E85" s="164"/>
    </row>
    <row r="87" spans="1:7" x14ac:dyDescent="0.15">
      <c r="A87" s="78"/>
      <c r="D87" s="164"/>
      <c r="E87" s="164"/>
    </row>
    <row r="88" spans="1:7" x14ac:dyDescent="0.15">
      <c r="A88" s="107"/>
      <c r="D88" s="169"/>
      <c r="E88" s="163"/>
      <c r="G88" s="78"/>
    </row>
    <row r="89" spans="1:7" x14ac:dyDescent="0.15">
      <c r="D89" s="166"/>
      <c r="E89" s="166"/>
    </row>
    <row r="90" spans="1:7" x14ac:dyDescent="0.15">
      <c r="D90" s="166"/>
      <c r="E90" s="166"/>
    </row>
    <row r="91" spans="1:7" x14ac:dyDescent="0.15">
      <c r="A91" s="78"/>
      <c r="D91" s="164"/>
      <c r="E91" s="164"/>
    </row>
    <row r="92" spans="1:7" x14ac:dyDescent="0.15">
      <c r="A92" s="390"/>
      <c r="B92" s="390"/>
      <c r="C92" s="390"/>
      <c r="D92" s="390"/>
      <c r="E92" s="390"/>
    </row>
    <row r="93" spans="1:7" x14ac:dyDescent="0.15">
      <c r="A93" s="390"/>
      <c r="B93" s="390"/>
      <c r="C93" s="390"/>
      <c r="D93" s="390"/>
      <c r="E93" s="390"/>
    </row>
  </sheetData>
  <mergeCells count="6">
    <mergeCell ref="A92:E92"/>
    <mergeCell ref="A93:E93"/>
    <mergeCell ref="A2:E2"/>
    <mergeCell ref="A3:E3"/>
    <mergeCell ref="B4:C4"/>
    <mergeCell ref="D4:E4"/>
  </mergeCells>
  <pageMargins left="0.70866141732283472" right="0.70866141732283472" top="0.78740157480314965" bottom="0.78740157480314965" header="0.31496062992125984" footer="0.31496062992125984"/>
  <pageSetup paperSize="9" scale="74" orientation="portrait" r:id="rId1"/>
  <headerFooter>
    <oddFooter>&amp;LReconciliation one time&amp;Cpage 10 from 11&amp;RNovember 2, 2017</oddFooter>
  </headerFooter>
  <ignoredErrors>
    <ignoredError sqref="B11:E46 B48:E62"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8"/>
  <sheetViews>
    <sheetView showGridLines="0" zoomScaleNormal="100" workbookViewId="0">
      <selection activeCell="B8" sqref="B8:H8"/>
    </sheetView>
  </sheetViews>
  <sheetFormatPr baseColWidth="10" defaultRowHeight="12.75" x14ac:dyDescent="0.2"/>
  <cols>
    <col min="1" max="1" width="3.140625" customWidth="1"/>
  </cols>
  <sheetData>
    <row r="4" spans="2:8" ht="14.25" x14ac:dyDescent="0.2">
      <c r="B4" s="339" t="s">
        <v>822</v>
      </c>
    </row>
    <row r="6" spans="2:8" ht="119.25" customHeight="1" x14ac:dyDescent="0.2">
      <c r="B6" s="393" t="s">
        <v>823</v>
      </c>
      <c r="C6" s="394"/>
      <c r="D6" s="394"/>
      <c r="E6" s="394"/>
      <c r="F6" s="394"/>
      <c r="G6" s="394"/>
      <c r="H6" s="395"/>
    </row>
    <row r="8" spans="2:8" ht="253.5" customHeight="1" x14ac:dyDescent="0.2">
      <c r="B8" s="393" t="s">
        <v>824</v>
      </c>
      <c r="C8" s="394"/>
      <c r="D8" s="394"/>
      <c r="E8" s="394"/>
      <c r="F8" s="394"/>
      <c r="G8" s="394"/>
      <c r="H8" s="395"/>
    </row>
  </sheetData>
  <mergeCells count="2">
    <mergeCell ref="B6:H6"/>
    <mergeCell ref="B8:H8"/>
  </mergeCells>
  <pageMargins left="0.70866141732283472" right="0.70866141732283472" top="0.78740157480314965" bottom="0.78740157480314965" header="0.31496062992125984" footer="0.31496062992125984"/>
  <pageSetup paperSize="9" orientation="portrait" r:id="rId1"/>
  <headerFooter>
    <oddFooter>&amp;LRemarks&amp;Cpage 11 of 11&amp;RNovember 2,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F43"/>
  <sheetViews>
    <sheetView showGridLines="0" zoomScale="120" zoomScaleNormal="120" zoomScaleSheetLayoutView="100" workbookViewId="0">
      <selection activeCell="B3" sqref="B3:E3"/>
    </sheetView>
  </sheetViews>
  <sheetFormatPr baseColWidth="10" defaultColWidth="5.42578125" defaultRowHeight="13.35" customHeight="1" x14ac:dyDescent="0.2"/>
  <cols>
    <col min="1" max="1" width="51.140625" style="38" customWidth="1"/>
    <col min="2" max="3" width="13.5703125" style="38" customWidth="1"/>
    <col min="4" max="5" width="10.7109375" style="38" customWidth="1"/>
    <col min="6" max="7" width="13.5703125" style="37" customWidth="1"/>
    <col min="8" max="9" width="10.7109375" style="38" customWidth="1"/>
    <col min="10" max="16384" width="5.42578125" style="38"/>
  </cols>
  <sheetData>
    <row r="1" spans="1:58" ht="36.75" customHeight="1" x14ac:dyDescent="0.2"/>
    <row r="2" spans="1:58" s="200" customFormat="1" ht="14.25" customHeight="1" x14ac:dyDescent="0.2">
      <c r="A2" s="201" t="s">
        <v>56</v>
      </c>
      <c r="B2" s="375"/>
      <c r="C2" s="375"/>
      <c r="D2" s="211"/>
      <c r="E2" s="211"/>
      <c r="F2" s="374"/>
      <c r="G2" s="374"/>
    </row>
    <row r="3" spans="1:58" ht="24.75" customHeight="1" x14ac:dyDescent="0.2">
      <c r="A3" s="50" t="s">
        <v>212</v>
      </c>
      <c r="B3" s="376" t="s">
        <v>268</v>
      </c>
      <c r="C3" s="376"/>
      <c r="D3" s="376"/>
      <c r="E3" s="376"/>
      <c r="F3" s="376" t="s">
        <v>269</v>
      </c>
      <c r="G3" s="376"/>
      <c r="H3" s="376"/>
      <c r="I3" s="376"/>
    </row>
    <row r="4" spans="1:58" s="39" customFormat="1" ht="13.35" hidden="1" customHeight="1" x14ac:dyDescent="0.2">
      <c r="A4" s="39" t="s">
        <v>117</v>
      </c>
      <c r="B4" s="48" t="s">
        <v>118</v>
      </c>
      <c r="C4" s="48" t="s">
        <v>119</v>
      </c>
      <c r="D4" s="49" t="s">
        <v>120</v>
      </c>
      <c r="E4" s="49" t="s">
        <v>204</v>
      </c>
      <c r="F4" s="178" t="s">
        <v>121</v>
      </c>
      <c r="G4" s="178" t="s">
        <v>122</v>
      </c>
      <c r="H4" s="49" t="s">
        <v>123</v>
      </c>
      <c r="I4" s="256" t="s">
        <v>124</v>
      </c>
    </row>
    <row r="5" spans="1:58" s="39" customFormat="1" ht="24" customHeight="1" x14ac:dyDescent="0.2">
      <c r="A5" s="52"/>
      <c r="B5" s="130">
        <v>2017</v>
      </c>
      <c r="C5" s="131">
        <v>2016</v>
      </c>
      <c r="D5" s="212" t="s">
        <v>55</v>
      </c>
      <c r="E5" s="213" t="s">
        <v>135</v>
      </c>
      <c r="F5" s="130">
        <v>2017</v>
      </c>
      <c r="G5" s="131">
        <v>2016</v>
      </c>
      <c r="H5" s="212" t="s">
        <v>55</v>
      </c>
      <c r="I5" s="213" t="s">
        <v>135</v>
      </c>
    </row>
    <row r="6" spans="1:58" ht="13.35" customHeight="1" x14ac:dyDescent="0.2">
      <c r="A6" s="55"/>
      <c r="B6" s="63"/>
      <c r="C6" s="56"/>
      <c r="D6" s="40"/>
      <c r="E6" s="40"/>
      <c r="F6" s="63"/>
      <c r="G6" s="56"/>
      <c r="H6" s="40"/>
      <c r="I6" s="40"/>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1:58" ht="13.35" customHeight="1" x14ac:dyDescent="0.2">
      <c r="A7" s="55" t="s">
        <v>217</v>
      </c>
      <c r="B7" s="272" t="s">
        <v>282</v>
      </c>
      <c r="C7" s="273" t="s">
        <v>293</v>
      </c>
      <c r="D7" s="274" t="s">
        <v>313</v>
      </c>
      <c r="E7" s="274" t="s">
        <v>332</v>
      </c>
      <c r="F7" s="272" t="s">
        <v>349</v>
      </c>
      <c r="G7" s="273" t="s">
        <v>373</v>
      </c>
      <c r="H7" s="274" t="s">
        <v>399</v>
      </c>
      <c r="I7" s="274" t="s">
        <v>416</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row>
    <row r="8" spans="1:58" ht="13.35" customHeight="1" x14ac:dyDescent="0.2">
      <c r="A8" s="38" t="s">
        <v>218</v>
      </c>
      <c r="B8" s="272" t="s">
        <v>270</v>
      </c>
      <c r="C8" s="273" t="s">
        <v>294</v>
      </c>
      <c r="D8" s="275" t="s">
        <v>314</v>
      </c>
      <c r="E8" s="275" t="s">
        <v>333</v>
      </c>
      <c r="F8" s="272" t="s">
        <v>350</v>
      </c>
      <c r="G8" s="273" t="s">
        <v>374</v>
      </c>
      <c r="H8" s="275" t="s">
        <v>312</v>
      </c>
      <c r="I8" s="275" t="s">
        <v>292</v>
      </c>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row>
    <row r="9" spans="1:58" ht="13.35" customHeight="1" x14ac:dyDescent="0.2">
      <c r="A9" s="59" t="s">
        <v>92</v>
      </c>
      <c r="B9" s="276" t="s">
        <v>283</v>
      </c>
      <c r="C9" s="277" t="s">
        <v>295</v>
      </c>
      <c r="D9" s="278" t="s">
        <v>315</v>
      </c>
      <c r="E9" s="278" t="s">
        <v>334</v>
      </c>
      <c r="F9" s="276" t="s">
        <v>351</v>
      </c>
      <c r="G9" s="277" t="s">
        <v>375</v>
      </c>
      <c r="H9" s="278" t="s">
        <v>400</v>
      </c>
      <c r="I9" s="278" t="s">
        <v>406</v>
      </c>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row>
    <row r="10" spans="1:58" ht="13.35" customHeight="1" x14ac:dyDescent="0.2">
      <c r="A10" s="54"/>
      <c r="B10" s="276"/>
      <c r="C10" s="277"/>
      <c r="D10" s="275"/>
      <c r="E10" s="275"/>
      <c r="F10" s="276"/>
      <c r="G10" s="277"/>
      <c r="H10" s="275"/>
      <c r="I10" s="275"/>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1:58" ht="13.35" customHeight="1" x14ac:dyDescent="0.2">
      <c r="A11" s="55" t="s">
        <v>59</v>
      </c>
      <c r="B11" s="272" t="s">
        <v>284</v>
      </c>
      <c r="C11" s="273" t="s">
        <v>296</v>
      </c>
      <c r="D11" s="275" t="s">
        <v>316</v>
      </c>
      <c r="E11" s="275" t="s">
        <v>335</v>
      </c>
      <c r="F11" s="272" t="s">
        <v>352</v>
      </c>
      <c r="G11" s="273" t="s">
        <v>376</v>
      </c>
      <c r="H11" s="275" t="s">
        <v>401</v>
      </c>
      <c r="I11" s="275" t="s">
        <v>417</v>
      </c>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row>
    <row r="12" spans="1:58" ht="13.35" customHeight="1" x14ac:dyDescent="0.2">
      <c r="A12" s="55" t="s">
        <v>7</v>
      </c>
      <c r="B12" s="272" t="s">
        <v>285</v>
      </c>
      <c r="C12" s="273" t="s">
        <v>297</v>
      </c>
      <c r="D12" s="275" t="s">
        <v>317</v>
      </c>
      <c r="E12" s="275" t="s">
        <v>336</v>
      </c>
      <c r="F12" s="272" t="s">
        <v>353</v>
      </c>
      <c r="G12" s="273" t="s">
        <v>377</v>
      </c>
      <c r="H12" s="275" t="s">
        <v>402</v>
      </c>
      <c r="I12" s="275" t="s">
        <v>418</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row>
    <row r="13" spans="1:58" ht="13.35" customHeight="1" x14ac:dyDescent="0.2">
      <c r="A13" s="55" t="s">
        <v>8</v>
      </c>
      <c r="B13" s="272" t="s">
        <v>271</v>
      </c>
      <c r="C13" s="273" t="s">
        <v>298</v>
      </c>
      <c r="D13" s="275" t="s">
        <v>318</v>
      </c>
      <c r="E13" s="275" t="s">
        <v>337</v>
      </c>
      <c r="F13" s="272" t="s">
        <v>354</v>
      </c>
      <c r="G13" s="273" t="s">
        <v>378</v>
      </c>
      <c r="H13" s="275" t="s">
        <v>403</v>
      </c>
      <c r="I13" s="275" t="s">
        <v>419</v>
      </c>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row>
    <row r="14" spans="1:58" ht="13.35" customHeight="1" x14ac:dyDescent="0.2">
      <c r="A14" s="55" t="s">
        <v>9</v>
      </c>
      <c r="B14" s="272">
        <v>28</v>
      </c>
      <c r="C14" s="273" t="s">
        <v>233</v>
      </c>
      <c r="D14" s="275" t="s">
        <v>319</v>
      </c>
      <c r="E14" s="275" t="s">
        <v>338</v>
      </c>
      <c r="F14" s="272" t="s">
        <v>225</v>
      </c>
      <c r="G14" s="273" t="s">
        <v>379</v>
      </c>
      <c r="H14" s="275" t="s">
        <v>404</v>
      </c>
      <c r="I14" s="275" t="s">
        <v>404</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row>
    <row r="15" spans="1:58" ht="13.35" customHeight="1" x14ac:dyDescent="0.2">
      <c r="A15" s="55" t="s">
        <v>52</v>
      </c>
      <c r="B15" s="272" t="s">
        <v>272</v>
      </c>
      <c r="C15" s="273" t="s">
        <v>299</v>
      </c>
      <c r="D15" s="275" t="s">
        <v>320</v>
      </c>
      <c r="E15" s="275" t="s">
        <v>339</v>
      </c>
      <c r="F15" s="272" t="s">
        <v>355</v>
      </c>
      <c r="G15" s="273" t="s">
        <v>380</v>
      </c>
      <c r="H15" s="275" t="s">
        <v>405</v>
      </c>
      <c r="I15" s="275" t="s">
        <v>405</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row>
    <row r="16" spans="1:58" ht="13.35" customHeight="1" x14ac:dyDescent="0.2">
      <c r="A16" s="54" t="s">
        <v>60</v>
      </c>
      <c r="B16" s="276" t="s">
        <v>273</v>
      </c>
      <c r="C16" s="277" t="s">
        <v>300</v>
      </c>
      <c r="D16" s="278" t="s">
        <v>321</v>
      </c>
      <c r="E16" s="278" t="s">
        <v>340</v>
      </c>
      <c r="F16" s="276" t="s">
        <v>356</v>
      </c>
      <c r="G16" s="277" t="s">
        <v>381</v>
      </c>
      <c r="H16" s="278" t="s">
        <v>406</v>
      </c>
      <c r="I16" s="278" t="s">
        <v>406</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row>
    <row r="17" spans="1:58" ht="13.35" customHeight="1" x14ac:dyDescent="0.2">
      <c r="A17" s="54"/>
      <c r="B17" s="276"/>
      <c r="C17" s="277"/>
      <c r="D17" s="278"/>
      <c r="E17" s="278"/>
      <c r="F17" s="276"/>
      <c r="G17" s="277"/>
      <c r="H17" s="278"/>
      <c r="I17" s="27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row>
    <row r="18" spans="1:58" ht="13.35" customHeight="1" x14ac:dyDescent="0.15">
      <c r="A18" s="203" t="s">
        <v>39</v>
      </c>
      <c r="B18" s="272" t="s">
        <v>274</v>
      </c>
      <c r="C18" s="273" t="s">
        <v>301</v>
      </c>
      <c r="D18" s="271" t="s">
        <v>322</v>
      </c>
      <c r="E18" s="271" t="s">
        <v>341</v>
      </c>
      <c r="F18" s="272" t="s">
        <v>357</v>
      </c>
      <c r="G18" s="273" t="s">
        <v>382</v>
      </c>
      <c r="H18" s="275" t="s">
        <v>407</v>
      </c>
      <c r="I18" s="275" t="s">
        <v>318</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1:58" ht="13.35" customHeight="1" x14ac:dyDescent="0.2">
      <c r="A19" s="55" t="s">
        <v>40</v>
      </c>
      <c r="B19" s="272" t="s">
        <v>155</v>
      </c>
      <c r="C19" s="273" t="s">
        <v>155</v>
      </c>
      <c r="D19" s="275" t="s">
        <v>323</v>
      </c>
      <c r="E19" s="275" t="s">
        <v>316</v>
      </c>
      <c r="F19" s="272" t="s">
        <v>278</v>
      </c>
      <c r="G19" s="273" t="s">
        <v>383</v>
      </c>
      <c r="H19" s="275" t="s">
        <v>408</v>
      </c>
      <c r="I19" s="275" t="s">
        <v>420</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row>
    <row r="20" spans="1:58" ht="13.35" customHeight="1" x14ac:dyDescent="0.2">
      <c r="A20" s="55" t="s">
        <v>42</v>
      </c>
      <c r="B20" s="272" t="s">
        <v>197</v>
      </c>
      <c r="C20" s="273" t="s">
        <v>151</v>
      </c>
      <c r="D20" s="275" t="s">
        <v>324</v>
      </c>
      <c r="E20" s="275" t="s">
        <v>326</v>
      </c>
      <c r="F20" s="272" t="s">
        <v>358</v>
      </c>
      <c r="G20" s="273" t="s">
        <v>384</v>
      </c>
      <c r="H20" s="275" t="s">
        <v>409</v>
      </c>
      <c r="I20" s="275" t="s">
        <v>421</v>
      </c>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row>
    <row r="21" spans="1:58" ht="13.35" customHeight="1" x14ac:dyDescent="0.2">
      <c r="A21" s="58" t="s">
        <v>57</v>
      </c>
      <c r="B21" s="276" t="s">
        <v>275</v>
      </c>
      <c r="C21" s="277" t="s">
        <v>302</v>
      </c>
      <c r="D21" s="278" t="s">
        <v>325</v>
      </c>
      <c r="E21" s="278" t="s">
        <v>342</v>
      </c>
      <c r="F21" s="276" t="s">
        <v>359</v>
      </c>
      <c r="G21" s="277" t="s">
        <v>385</v>
      </c>
      <c r="H21" s="278" t="s">
        <v>410</v>
      </c>
      <c r="I21" s="278" t="s">
        <v>422</v>
      </c>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1:58" ht="13.35" customHeight="1" x14ac:dyDescent="0.2">
      <c r="A22" s="55" t="s">
        <v>14</v>
      </c>
      <c r="B22" s="272" t="s">
        <v>276</v>
      </c>
      <c r="C22" s="273" t="s">
        <v>276</v>
      </c>
      <c r="D22" s="275" t="s">
        <v>321</v>
      </c>
      <c r="E22" s="275" t="s">
        <v>343</v>
      </c>
      <c r="F22" s="272" t="s">
        <v>360</v>
      </c>
      <c r="G22" s="273" t="s">
        <v>386</v>
      </c>
      <c r="H22" s="275" t="s">
        <v>411</v>
      </c>
      <c r="I22" s="275" t="s">
        <v>423</v>
      </c>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1:58" ht="13.35" customHeight="1" x14ac:dyDescent="0.2">
      <c r="A23" s="59" t="s">
        <v>45</v>
      </c>
      <c r="B23" s="276" t="s">
        <v>277</v>
      </c>
      <c r="C23" s="277" t="s">
        <v>303</v>
      </c>
      <c r="D23" s="278" t="s">
        <v>326</v>
      </c>
      <c r="E23" s="278" t="s">
        <v>342</v>
      </c>
      <c r="F23" s="276" t="s">
        <v>361</v>
      </c>
      <c r="G23" s="277" t="s">
        <v>387</v>
      </c>
      <c r="H23" s="278" t="s">
        <v>412</v>
      </c>
      <c r="I23" s="278" t="s">
        <v>424</v>
      </c>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row>
    <row r="24" spans="1:58" ht="13.35" customHeight="1" x14ac:dyDescent="0.2">
      <c r="A24" s="55" t="s">
        <v>54</v>
      </c>
      <c r="B24" s="272" t="s">
        <v>107</v>
      </c>
      <c r="C24" s="273" t="s">
        <v>200</v>
      </c>
      <c r="D24" s="275" t="s">
        <v>327</v>
      </c>
      <c r="E24" s="275" t="s">
        <v>344</v>
      </c>
      <c r="F24" s="272" t="s">
        <v>362</v>
      </c>
      <c r="G24" s="273" t="s">
        <v>388</v>
      </c>
      <c r="H24" s="275" t="s">
        <v>407</v>
      </c>
      <c r="I24" s="275" t="s">
        <v>425</v>
      </c>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1:58" ht="23.25" customHeight="1" x14ac:dyDescent="0.2">
      <c r="A25" s="60" t="s">
        <v>53</v>
      </c>
      <c r="B25" s="276" t="s">
        <v>278</v>
      </c>
      <c r="C25" s="277" t="s">
        <v>304</v>
      </c>
      <c r="D25" s="278" t="s">
        <v>328</v>
      </c>
      <c r="E25" s="278" t="s">
        <v>345</v>
      </c>
      <c r="F25" s="276" t="s">
        <v>363</v>
      </c>
      <c r="G25" s="277" t="s">
        <v>389</v>
      </c>
      <c r="H25" s="278" t="s">
        <v>413</v>
      </c>
      <c r="I25" s="278" t="s">
        <v>426</v>
      </c>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1:58" ht="13.35" customHeight="1" x14ac:dyDescent="0.2">
      <c r="A26" s="60"/>
      <c r="B26" s="276"/>
      <c r="C26" s="277"/>
      <c r="D26" s="278"/>
      <c r="E26" s="278"/>
      <c r="F26" s="276"/>
      <c r="G26" s="277"/>
      <c r="H26" s="278"/>
      <c r="I26" s="278"/>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1:58" ht="13.35" customHeight="1" x14ac:dyDescent="0.2">
      <c r="A27" s="54" t="s">
        <v>60</v>
      </c>
      <c r="B27" s="276" t="s">
        <v>273</v>
      </c>
      <c r="C27" s="277" t="s">
        <v>300</v>
      </c>
      <c r="D27" s="278" t="s">
        <v>321</v>
      </c>
      <c r="E27" s="278" t="s">
        <v>340</v>
      </c>
      <c r="F27" s="276" t="s">
        <v>356</v>
      </c>
      <c r="G27" s="277" t="s">
        <v>381</v>
      </c>
      <c r="H27" s="278" t="s">
        <v>406</v>
      </c>
      <c r="I27" s="278" t="s">
        <v>406</v>
      </c>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1:58" ht="13.35" customHeight="1" x14ac:dyDescent="0.15">
      <c r="A28" s="52" t="s">
        <v>41</v>
      </c>
      <c r="B28" s="118" t="s">
        <v>279</v>
      </c>
      <c r="C28" s="279" t="s">
        <v>305</v>
      </c>
      <c r="D28" s="271" t="s">
        <v>329</v>
      </c>
      <c r="E28" s="271" t="s">
        <v>346</v>
      </c>
      <c r="F28" s="118" t="s">
        <v>364</v>
      </c>
      <c r="G28" s="279" t="s">
        <v>390</v>
      </c>
      <c r="H28" s="271" t="s">
        <v>414</v>
      </c>
      <c r="I28" s="271" t="s">
        <v>333</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1:58" ht="13.35" customHeight="1" x14ac:dyDescent="0.2">
      <c r="A29" s="54" t="s">
        <v>22</v>
      </c>
      <c r="B29" s="276" t="s">
        <v>280</v>
      </c>
      <c r="C29" s="277" t="s">
        <v>280</v>
      </c>
      <c r="D29" s="278" t="s">
        <v>330</v>
      </c>
      <c r="E29" s="278" t="s">
        <v>347</v>
      </c>
      <c r="F29" s="276" t="s">
        <v>365</v>
      </c>
      <c r="G29" s="277" t="s">
        <v>391</v>
      </c>
      <c r="H29" s="278" t="s">
        <v>401</v>
      </c>
      <c r="I29" s="278" t="s">
        <v>401</v>
      </c>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1:58" ht="13.35" customHeight="1" x14ac:dyDescent="0.2">
      <c r="A30" s="52" t="s">
        <v>114</v>
      </c>
      <c r="B30" s="272" t="s">
        <v>281</v>
      </c>
      <c r="C30" s="273" t="s">
        <v>306</v>
      </c>
      <c r="D30" s="275"/>
      <c r="E30" s="275"/>
      <c r="F30" s="272" t="s">
        <v>366</v>
      </c>
      <c r="G30" s="273" t="s">
        <v>392</v>
      </c>
      <c r="H30" s="275"/>
      <c r="I30" s="275"/>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1:58" ht="13.35" customHeight="1" x14ac:dyDescent="0.2">
      <c r="A31" s="61"/>
      <c r="B31" s="276"/>
      <c r="C31" s="277"/>
      <c r="D31" s="275"/>
      <c r="E31" s="275"/>
      <c r="F31" s="276"/>
      <c r="G31" s="277"/>
      <c r="H31" s="275"/>
      <c r="I31" s="275"/>
    </row>
    <row r="32" spans="1:58" ht="12.75" customHeight="1" x14ac:dyDescent="0.2">
      <c r="A32" s="59" t="s">
        <v>44</v>
      </c>
      <c r="B32" s="272" t="s">
        <v>286</v>
      </c>
      <c r="C32" s="273" t="s">
        <v>307</v>
      </c>
      <c r="D32" s="274"/>
      <c r="E32" s="274"/>
      <c r="F32" s="272" t="s">
        <v>367</v>
      </c>
      <c r="G32" s="273" t="s">
        <v>393</v>
      </c>
      <c r="H32" s="274"/>
      <c r="I32" s="274"/>
    </row>
    <row r="33" spans="1:58" ht="13.35" customHeight="1" x14ac:dyDescent="0.2">
      <c r="A33" s="55"/>
      <c r="B33" s="280"/>
      <c r="C33" s="281"/>
      <c r="D33" s="282"/>
      <c r="E33" s="282"/>
      <c r="F33" s="280"/>
      <c r="G33" s="281"/>
      <c r="H33" s="282"/>
      <c r="I33" s="282"/>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1:58" ht="13.35" customHeight="1" x14ac:dyDescent="0.2">
      <c r="A34" s="58" t="s">
        <v>131</v>
      </c>
      <c r="B34" s="276" t="s">
        <v>287</v>
      </c>
      <c r="C34" s="278" t="s">
        <v>308</v>
      </c>
      <c r="D34" s="278" t="s">
        <v>331</v>
      </c>
      <c r="E34" s="278" t="s">
        <v>348</v>
      </c>
      <c r="F34" s="276" t="s">
        <v>368</v>
      </c>
      <c r="G34" s="278" t="s">
        <v>394</v>
      </c>
      <c r="H34" s="278" t="s">
        <v>415</v>
      </c>
      <c r="I34" s="278" t="s">
        <v>423</v>
      </c>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1:58" ht="13.35" customHeight="1" x14ac:dyDescent="0.2">
      <c r="A35" s="58" t="s">
        <v>132</v>
      </c>
      <c r="B35" s="276" t="s">
        <v>288</v>
      </c>
      <c r="C35" s="278" t="s">
        <v>288</v>
      </c>
      <c r="D35" s="278" t="s">
        <v>331</v>
      </c>
      <c r="E35" s="278" t="s">
        <v>348</v>
      </c>
      <c r="F35" s="276" t="s">
        <v>369</v>
      </c>
      <c r="G35" s="278" t="s">
        <v>395</v>
      </c>
      <c r="H35" s="278" t="s">
        <v>415</v>
      </c>
      <c r="I35" s="278" t="s">
        <v>423</v>
      </c>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1:58" ht="13.35" customHeight="1" x14ac:dyDescent="0.2">
      <c r="A36" s="59"/>
      <c r="B36" s="276"/>
      <c r="C36" s="277"/>
      <c r="D36" s="275"/>
      <c r="E36" s="275"/>
      <c r="F36" s="276"/>
      <c r="G36" s="277"/>
      <c r="H36" s="275"/>
      <c r="I36" s="275"/>
    </row>
    <row r="37" spans="1:58" ht="13.35" customHeight="1" x14ac:dyDescent="0.2">
      <c r="A37" s="59" t="s">
        <v>51</v>
      </c>
      <c r="B37" s="283"/>
      <c r="C37" s="281"/>
      <c r="D37" s="282"/>
      <c r="E37" s="282"/>
      <c r="F37" s="283"/>
      <c r="G37" s="281"/>
      <c r="H37" s="282"/>
      <c r="I37" s="282"/>
      <c r="P37" s="45"/>
    </row>
    <row r="38" spans="1:58" ht="13.35" customHeight="1" x14ac:dyDescent="0.2">
      <c r="A38" s="52" t="s">
        <v>59</v>
      </c>
      <c r="B38" s="272" t="s">
        <v>289</v>
      </c>
      <c r="C38" s="284" t="s">
        <v>309</v>
      </c>
      <c r="D38" s="275"/>
      <c r="E38" s="275"/>
      <c r="F38" s="272" t="s">
        <v>370</v>
      </c>
      <c r="G38" s="284" t="s">
        <v>396</v>
      </c>
      <c r="H38" s="275"/>
      <c r="I38" s="275"/>
    </row>
    <row r="39" spans="1:58" ht="13.35" customHeight="1" x14ac:dyDescent="0.2">
      <c r="A39" s="52" t="s">
        <v>7</v>
      </c>
      <c r="B39" s="272" t="s">
        <v>290</v>
      </c>
      <c r="C39" s="284" t="s">
        <v>310</v>
      </c>
      <c r="D39" s="275"/>
      <c r="E39" s="275"/>
      <c r="F39" s="272" t="s">
        <v>371</v>
      </c>
      <c r="G39" s="284" t="s">
        <v>397</v>
      </c>
      <c r="H39" s="275"/>
      <c r="I39" s="275"/>
    </row>
    <row r="40" spans="1:58" ht="13.35" customHeight="1" x14ac:dyDescent="0.2">
      <c r="A40" s="54" t="s">
        <v>60</v>
      </c>
      <c r="B40" s="276" t="s">
        <v>291</v>
      </c>
      <c r="C40" s="277" t="s">
        <v>311</v>
      </c>
      <c r="D40" s="278"/>
      <c r="E40" s="278"/>
      <c r="F40" s="276" t="s">
        <v>372</v>
      </c>
      <c r="G40" s="277" t="s">
        <v>372</v>
      </c>
      <c r="H40" s="275"/>
      <c r="I40" s="275"/>
    </row>
    <row r="41" spans="1:58" ht="24" customHeight="1" x14ac:dyDescent="0.2">
      <c r="A41" s="60" t="str">
        <f>+A25</f>
        <v>Net income attributable to shareholders of FMC AG &amp; Co. KGaA</v>
      </c>
      <c r="B41" s="285" t="s">
        <v>292</v>
      </c>
      <c r="C41" s="286" t="s">
        <v>312</v>
      </c>
      <c r="D41" s="287"/>
      <c r="E41" s="287"/>
      <c r="F41" s="285" t="s">
        <v>337</v>
      </c>
      <c r="G41" s="286" t="s">
        <v>398</v>
      </c>
      <c r="H41" s="287"/>
      <c r="I41" s="287"/>
    </row>
    <row r="42" spans="1:58" ht="13.35" customHeight="1" x14ac:dyDescent="0.2">
      <c r="A42" s="36"/>
      <c r="B42" s="40"/>
      <c r="C42" s="40"/>
      <c r="D42" s="40"/>
      <c r="E42" s="40"/>
      <c r="F42" s="43"/>
      <c r="G42" s="43"/>
      <c r="H42" s="40"/>
      <c r="I42" s="40"/>
    </row>
    <row r="43" spans="1:58" ht="13.35" customHeight="1" x14ac:dyDescent="0.2">
      <c r="A43" s="171"/>
      <c r="B43" s="46"/>
      <c r="C43" s="47"/>
      <c r="D43" s="42"/>
      <c r="E43" s="42"/>
      <c r="F43" s="44"/>
      <c r="G43" s="44"/>
      <c r="H43" s="42"/>
      <c r="I43" s="42"/>
    </row>
  </sheetData>
  <customSheetViews>
    <customSheetView guid="{09A99542-DD63-470A-916E-1A56A0CB7E1D}" showPageBreaks="1" printArea="1" showRuler="0">
      <pane xSplit="3" ySplit="9" topLeftCell="D70" activePane="bottomRight" state="frozen"/>
      <selection pane="bottomRight" activeCell="A73" sqref="A73:IV73"/>
      <rowBreaks count="1" manualBreakCount="1">
        <brk id="72" max="16383" man="1"/>
      </rowBreaks>
      <pageMargins left="0.78740157499999996" right="0.78740157499999996" top="0.734251969" bottom="0.734251969" header="0.51181102300000003" footer="0.51181102300000003"/>
      <printOptions horizontalCentered="1"/>
      <pageSetup paperSize="9" scale="50" orientation="landscape" r:id="rId1"/>
      <headerFooter alignWithMargins="0">
        <oddFooter>&amp;L&amp;F&amp;C&amp;P&amp;R&amp;D</oddFooter>
      </headerFooter>
    </customSheetView>
    <customSheetView guid="{4D606DE7-F90F-42C5-A165-43C59D2DAC2F}" showPageBreaks="1" printArea="1" showRuler="0">
      <pane xSplit="3" ySplit="9" topLeftCell="D89" activePane="bottomRight" state="frozen"/>
      <selection pane="bottomRight" activeCell="A91" sqref="A91:IV91"/>
      <rowBreaks count="1" manualBreakCount="1">
        <brk id="72" max="16383" man="1"/>
      </rowBreaks>
      <pageMargins left="0.78740157499999996" right="0.78740157499999996" top="0.734251969" bottom="0.734251969" header="0.51181102300000003" footer="0.51181102300000003"/>
      <printOptions horizontalCentered="1"/>
      <pageSetup paperSize="9" scale="75" orientation="portrait" r:id="rId2"/>
      <headerFooter alignWithMargins="0">
        <oddFooter>&amp;L&amp;F&amp;C&amp;P&amp;R&amp;D</oddFooter>
      </headerFooter>
    </customSheetView>
  </customSheetViews>
  <mergeCells count="4">
    <mergeCell ref="F2:G2"/>
    <mergeCell ref="B2:C2"/>
    <mergeCell ref="B3:E3"/>
    <mergeCell ref="F3:I3"/>
  </mergeCells>
  <phoneticPr fontId="0" type="noConversion"/>
  <printOptions horizontalCentered="1"/>
  <pageMargins left="0.78740157480314965" right="0.78740157480314965" top="0.74803149606299213" bottom="0.74803149606299213" header="0.51181102362204722" footer="0.51181102362204722"/>
  <pageSetup paperSize="9" scale="84" orientation="landscape" r:id="rId3"/>
  <headerFooter alignWithMargins="0">
    <oddFooter>&amp;LStatement of earnings&amp;Cpage 2 of 11&amp;RNovember 2, 2017</oddFooter>
  </headerFooter>
  <ignoredErrors>
    <ignoredError sqref="B7:I22 B23:I35" numberStoredAsText="1"/>
  </ignoredErrors>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51"/>
  <sheetViews>
    <sheetView showGridLines="0" zoomScale="110" zoomScaleNormal="110" zoomScaleSheetLayoutView="115" workbookViewId="0">
      <selection activeCell="A3" sqref="A3"/>
    </sheetView>
  </sheetViews>
  <sheetFormatPr baseColWidth="10" defaultColWidth="11.42578125" defaultRowHeight="11.25" x14ac:dyDescent="0.15"/>
  <cols>
    <col min="1" max="1" width="39.42578125" style="67" customWidth="1"/>
    <col min="2" max="3" width="13.7109375" style="67" customWidth="1"/>
    <col min="4" max="4" width="10.7109375" style="177" customWidth="1"/>
    <col min="5" max="5" width="10.7109375" style="125" customWidth="1"/>
    <col min="6" max="7" width="13.7109375" style="177" customWidth="1"/>
    <col min="8" max="8" width="10.7109375" style="177" customWidth="1"/>
    <col min="9" max="9" width="10.7109375" style="125" customWidth="1"/>
    <col min="10" max="16384" width="11.42578125" style="67"/>
  </cols>
  <sheetData>
    <row r="1" spans="1:12" s="38" customFormat="1" ht="36.75" customHeight="1" x14ac:dyDescent="0.2">
      <c r="D1" s="37"/>
      <c r="F1" s="37"/>
      <c r="G1" s="37"/>
      <c r="H1" s="37"/>
    </row>
    <row r="2" spans="1:12" s="200" customFormat="1" ht="14.25" customHeight="1" x14ac:dyDescent="0.2">
      <c r="A2" s="201" t="s">
        <v>175</v>
      </c>
      <c r="B2" s="375"/>
      <c r="C2" s="375"/>
      <c r="D2" s="198"/>
      <c r="E2" s="211"/>
      <c r="F2" s="374"/>
      <c r="G2" s="374"/>
      <c r="H2" s="199"/>
    </row>
    <row r="3" spans="1:12" ht="24.75" customHeight="1" x14ac:dyDescent="0.2">
      <c r="A3" s="134" t="s">
        <v>213</v>
      </c>
      <c r="B3" s="376" t="s">
        <v>268</v>
      </c>
      <c r="C3" s="376"/>
      <c r="D3" s="376"/>
      <c r="E3" s="376"/>
      <c r="F3" s="376" t="s">
        <v>269</v>
      </c>
      <c r="G3" s="376"/>
      <c r="H3" s="376"/>
      <c r="I3" s="376"/>
      <c r="J3" s="66"/>
      <c r="K3" s="66"/>
      <c r="L3" s="66"/>
    </row>
    <row r="4" spans="1:12" ht="7.5" hidden="1" customHeight="1" x14ac:dyDescent="0.2">
      <c r="A4" s="67" t="s">
        <v>117</v>
      </c>
      <c r="B4" s="68" t="s">
        <v>118</v>
      </c>
      <c r="C4" s="68" t="s">
        <v>119</v>
      </c>
      <c r="D4" s="179" t="s">
        <v>120</v>
      </c>
      <c r="E4" s="225" t="s">
        <v>121</v>
      </c>
      <c r="F4" s="183" t="s">
        <v>122</v>
      </c>
      <c r="G4" s="181" t="s">
        <v>123</v>
      </c>
      <c r="H4" s="179" t="s">
        <v>124</v>
      </c>
      <c r="I4" s="225" t="s">
        <v>205</v>
      </c>
      <c r="J4" s="66"/>
      <c r="K4" s="66"/>
      <c r="L4" s="66"/>
    </row>
    <row r="5" spans="1:12" ht="24" customHeight="1" x14ac:dyDescent="0.2">
      <c r="B5" s="249">
        <v>2017</v>
      </c>
      <c r="C5" s="250">
        <v>2016</v>
      </c>
      <c r="D5" s="251" t="s">
        <v>55</v>
      </c>
      <c r="E5" s="213" t="s">
        <v>135</v>
      </c>
      <c r="F5" s="249">
        <v>2017</v>
      </c>
      <c r="G5" s="250">
        <v>2016</v>
      </c>
      <c r="H5" s="251" t="s">
        <v>55</v>
      </c>
      <c r="I5" s="213" t="s">
        <v>135</v>
      </c>
      <c r="J5" s="66"/>
      <c r="K5" s="66"/>
      <c r="L5" s="66"/>
    </row>
    <row r="6" spans="1:12" ht="13.35" customHeight="1" x14ac:dyDescent="0.2">
      <c r="B6" s="82"/>
      <c r="C6" s="69"/>
      <c r="D6" s="70"/>
      <c r="E6" s="226"/>
      <c r="F6" s="82"/>
      <c r="G6" s="150"/>
      <c r="H6" s="70"/>
      <c r="I6" s="226"/>
      <c r="J6" s="66"/>
      <c r="K6" s="66"/>
      <c r="L6" s="66"/>
    </row>
    <row r="7" spans="1:12" ht="13.35" customHeight="1" x14ac:dyDescent="0.2">
      <c r="A7" s="72" t="s">
        <v>98</v>
      </c>
      <c r="B7" s="118"/>
      <c r="C7" s="279"/>
      <c r="D7" s="279"/>
      <c r="E7" s="271"/>
      <c r="F7" s="118"/>
      <c r="G7" s="279"/>
      <c r="H7" s="279"/>
      <c r="I7" s="271"/>
      <c r="J7" s="66"/>
      <c r="K7" s="66"/>
      <c r="L7" s="66"/>
    </row>
    <row r="8" spans="1:12" ht="13.35" customHeight="1" x14ac:dyDescent="0.2">
      <c r="A8" s="159" t="s">
        <v>207</v>
      </c>
      <c r="B8" s="118" t="s">
        <v>283</v>
      </c>
      <c r="C8" s="279" t="s">
        <v>295</v>
      </c>
      <c r="D8" s="279" t="s">
        <v>315</v>
      </c>
      <c r="E8" s="271" t="s">
        <v>334</v>
      </c>
      <c r="F8" s="118" t="s">
        <v>351</v>
      </c>
      <c r="G8" s="279" t="s">
        <v>375</v>
      </c>
      <c r="H8" s="279" t="s">
        <v>400</v>
      </c>
      <c r="I8" s="271" t="s">
        <v>406</v>
      </c>
      <c r="J8" s="66"/>
      <c r="K8" s="66"/>
      <c r="L8" s="66"/>
    </row>
    <row r="9" spans="1:12" ht="13.35" customHeight="1" x14ac:dyDescent="0.2">
      <c r="A9" s="67" t="s">
        <v>208</v>
      </c>
      <c r="B9" s="118" t="s">
        <v>273</v>
      </c>
      <c r="C9" s="279" t="s">
        <v>300</v>
      </c>
      <c r="D9" s="279" t="s">
        <v>321</v>
      </c>
      <c r="E9" s="279" t="s">
        <v>340</v>
      </c>
      <c r="F9" s="118" t="s">
        <v>356</v>
      </c>
      <c r="G9" s="279" t="s">
        <v>381</v>
      </c>
      <c r="H9" s="279" t="s">
        <v>406</v>
      </c>
      <c r="I9" s="279" t="s">
        <v>406</v>
      </c>
      <c r="J9" s="66"/>
      <c r="K9" s="66"/>
      <c r="L9" s="66"/>
    </row>
    <row r="10" spans="1:12" ht="13.35" customHeight="1" x14ac:dyDescent="0.2">
      <c r="A10" s="67" t="s">
        <v>116</v>
      </c>
      <c r="B10" s="290" t="s">
        <v>291</v>
      </c>
      <c r="C10" s="291" t="s">
        <v>311</v>
      </c>
      <c r="D10" s="291"/>
      <c r="E10" s="291"/>
      <c r="F10" s="290" t="s">
        <v>372</v>
      </c>
      <c r="G10" s="291" t="s">
        <v>372</v>
      </c>
      <c r="H10" s="291"/>
      <c r="I10" s="291"/>
      <c r="J10" s="66"/>
      <c r="K10" s="66"/>
      <c r="L10" s="66"/>
    </row>
    <row r="11" spans="1:12" ht="13.35" customHeight="1" x14ac:dyDescent="0.2">
      <c r="A11" s="125" t="s">
        <v>209</v>
      </c>
      <c r="B11" s="118" t="s">
        <v>427</v>
      </c>
      <c r="C11" s="279" t="s">
        <v>444</v>
      </c>
      <c r="D11" s="279" t="s">
        <v>459</v>
      </c>
      <c r="E11" s="279" t="s">
        <v>343</v>
      </c>
      <c r="F11" s="118" t="s">
        <v>479</v>
      </c>
      <c r="G11" s="279" t="s">
        <v>501</v>
      </c>
      <c r="H11" s="279" t="s">
        <v>517</v>
      </c>
      <c r="I11" s="279" t="s">
        <v>530</v>
      </c>
      <c r="J11" s="66"/>
      <c r="K11" s="66"/>
      <c r="L11" s="66"/>
    </row>
    <row r="12" spans="1:12" ht="13.35" customHeight="1" x14ac:dyDescent="0.2">
      <c r="A12" s="125" t="s">
        <v>115</v>
      </c>
      <c r="B12" s="118"/>
      <c r="C12" s="279"/>
      <c r="D12" s="279"/>
      <c r="E12" s="279"/>
      <c r="F12" s="118" t="s">
        <v>199</v>
      </c>
      <c r="G12" s="279" t="s">
        <v>110</v>
      </c>
      <c r="H12" s="279"/>
      <c r="I12" s="279"/>
      <c r="J12" s="66"/>
      <c r="K12" s="66"/>
      <c r="L12" s="66"/>
    </row>
    <row r="13" spans="1:12" ht="13.35" customHeight="1" x14ac:dyDescent="0.2">
      <c r="A13" s="125" t="s">
        <v>127</v>
      </c>
      <c r="B13" s="118"/>
      <c r="C13" s="279"/>
      <c r="D13" s="279"/>
      <c r="E13" s="279"/>
      <c r="F13" s="118" t="s">
        <v>480</v>
      </c>
      <c r="G13" s="279" t="s">
        <v>502</v>
      </c>
      <c r="H13" s="279"/>
      <c r="I13" s="279"/>
      <c r="J13" s="66"/>
      <c r="K13" s="66"/>
      <c r="L13" s="66"/>
    </row>
    <row r="14" spans="1:12" ht="13.35" customHeight="1" x14ac:dyDescent="0.2">
      <c r="A14" s="177"/>
      <c r="B14" s="118"/>
      <c r="C14" s="279"/>
      <c r="D14" s="279"/>
      <c r="E14" s="279"/>
      <c r="F14" s="118"/>
      <c r="G14" s="279"/>
      <c r="H14" s="279"/>
      <c r="I14" s="279"/>
      <c r="J14" s="66"/>
      <c r="K14" s="66"/>
      <c r="L14" s="66"/>
    </row>
    <row r="15" spans="1:12" ht="13.35" customHeight="1" x14ac:dyDescent="0.2">
      <c r="A15" s="182" t="s">
        <v>24</v>
      </c>
      <c r="B15" s="118"/>
      <c r="C15" s="279"/>
      <c r="D15" s="279"/>
      <c r="E15" s="279"/>
      <c r="F15" s="118"/>
      <c r="G15" s="279"/>
      <c r="H15" s="279"/>
      <c r="I15" s="279"/>
      <c r="J15" s="66"/>
      <c r="K15" s="66"/>
      <c r="L15" s="66"/>
    </row>
    <row r="16" spans="1:12" ht="13.35" customHeight="1" x14ac:dyDescent="0.2">
      <c r="A16" s="125" t="s">
        <v>207</v>
      </c>
      <c r="B16" s="118" t="s">
        <v>428</v>
      </c>
      <c r="C16" s="279" t="s">
        <v>445</v>
      </c>
      <c r="D16" s="279" t="s">
        <v>425</v>
      </c>
      <c r="E16" s="279" t="s">
        <v>414</v>
      </c>
      <c r="F16" s="118" t="s">
        <v>481</v>
      </c>
      <c r="G16" s="279" t="s">
        <v>503</v>
      </c>
      <c r="H16" s="279" t="s">
        <v>518</v>
      </c>
      <c r="I16" s="279" t="s">
        <v>406</v>
      </c>
      <c r="J16" s="66"/>
      <c r="K16" s="66"/>
      <c r="L16" s="66"/>
    </row>
    <row r="17" spans="1:12" ht="15" customHeight="1" x14ac:dyDescent="0.2">
      <c r="A17" s="125" t="s">
        <v>208</v>
      </c>
      <c r="B17" s="118" t="s">
        <v>429</v>
      </c>
      <c r="C17" s="279" t="s">
        <v>446</v>
      </c>
      <c r="D17" s="279" t="s">
        <v>460</v>
      </c>
      <c r="E17" s="279" t="s">
        <v>471</v>
      </c>
      <c r="F17" s="118" t="s">
        <v>482</v>
      </c>
      <c r="G17" s="279" t="s">
        <v>504</v>
      </c>
      <c r="H17" s="279" t="s">
        <v>519</v>
      </c>
      <c r="I17" s="279" t="s">
        <v>531</v>
      </c>
      <c r="J17" s="66"/>
      <c r="K17" s="66"/>
      <c r="L17" s="66"/>
    </row>
    <row r="18" spans="1:12" ht="13.35" customHeight="1" x14ac:dyDescent="0.2">
      <c r="A18" s="125" t="s">
        <v>116</v>
      </c>
      <c r="B18" s="290" t="s">
        <v>430</v>
      </c>
      <c r="C18" s="291" t="s">
        <v>447</v>
      </c>
      <c r="D18" s="291"/>
      <c r="E18" s="291"/>
      <c r="F18" s="290" t="s">
        <v>483</v>
      </c>
      <c r="G18" s="291" t="s">
        <v>505</v>
      </c>
      <c r="H18" s="291"/>
      <c r="I18" s="291"/>
      <c r="J18" s="66"/>
      <c r="K18" s="66"/>
      <c r="L18" s="66"/>
    </row>
    <row r="19" spans="1:12" ht="13.35" customHeight="1" x14ac:dyDescent="0.2">
      <c r="A19" s="125" t="str">
        <f>+A11</f>
        <v>Delivered EBIT in € million</v>
      </c>
      <c r="B19" s="118" t="s">
        <v>431</v>
      </c>
      <c r="C19" s="279" t="s">
        <v>386</v>
      </c>
      <c r="D19" s="279" t="s">
        <v>421</v>
      </c>
      <c r="E19" s="279" t="s">
        <v>340</v>
      </c>
      <c r="F19" s="118" t="s">
        <v>484</v>
      </c>
      <c r="G19" s="279" t="s">
        <v>506</v>
      </c>
      <c r="H19" s="279" t="s">
        <v>418</v>
      </c>
      <c r="I19" s="279" t="s">
        <v>517</v>
      </c>
      <c r="J19" s="66"/>
      <c r="K19" s="66"/>
      <c r="L19" s="66"/>
    </row>
    <row r="20" spans="1:12" ht="13.35" customHeight="1" x14ac:dyDescent="0.2">
      <c r="A20" s="125" t="s">
        <v>115</v>
      </c>
      <c r="B20" s="118"/>
      <c r="C20" s="279"/>
      <c r="D20" s="279"/>
      <c r="E20" s="279"/>
      <c r="F20" s="118" t="s">
        <v>162</v>
      </c>
      <c r="G20" s="279" t="s">
        <v>507</v>
      </c>
      <c r="H20" s="279"/>
      <c r="I20" s="279"/>
      <c r="J20" s="66"/>
      <c r="K20" s="66"/>
      <c r="L20" s="66"/>
    </row>
    <row r="21" spans="1:12" ht="13.35" customHeight="1" x14ac:dyDescent="0.2">
      <c r="A21" s="125"/>
      <c r="B21" s="118"/>
      <c r="C21" s="279"/>
      <c r="D21" s="279"/>
      <c r="E21" s="279"/>
      <c r="F21" s="118"/>
      <c r="G21" s="279"/>
      <c r="H21" s="279"/>
      <c r="I21" s="279"/>
      <c r="J21" s="66"/>
      <c r="K21" s="66"/>
      <c r="L21" s="66"/>
    </row>
    <row r="22" spans="1:12" ht="13.35" customHeight="1" x14ac:dyDescent="0.2">
      <c r="A22" s="182" t="s">
        <v>113</v>
      </c>
      <c r="B22" s="118"/>
      <c r="C22" s="279"/>
      <c r="D22" s="279"/>
      <c r="E22" s="279"/>
      <c r="F22" s="118"/>
      <c r="G22" s="279"/>
      <c r="H22" s="279"/>
      <c r="I22" s="279"/>
      <c r="J22" s="66"/>
      <c r="K22" s="66"/>
      <c r="L22" s="66"/>
    </row>
    <row r="23" spans="1:12" ht="15" customHeight="1" x14ac:dyDescent="0.2">
      <c r="A23" s="125" t="s">
        <v>241</v>
      </c>
      <c r="B23" s="118" t="s">
        <v>432</v>
      </c>
      <c r="C23" s="279" t="s">
        <v>448</v>
      </c>
      <c r="D23" s="279" t="s">
        <v>461</v>
      </c>
      <c r="E23" s="279" t="s">
        <v>203</v>
      </c>
      <c r="F23" s="118" t="s">
        <v>485</v>
      </c>
      <c r="G23" s="279" t="s">
        <v>448</v>
      </c>
      <c r="H23" s="279" t="s">
        <v>520</v>
      </c>
      <c r="I23" s="279" t="s">
        <v>203</v>
      </c>
      <c r="J23" s="66"/>
      <c r="K23" s="66"/>
      <c r="L23" s="66"/>
    </row>
    <row r="24" spans="1:12" s="76" customFormat="1" ht="13.35" customHeight="1" x14ac:dyDescent="0.2">
      <c r="A24" s="125" t="s">
        <v>143</v>
      </c>
      <c r="B24" s="118" t="s">
        <v>433</v>
      </c>
      <c r="C24" s="279" t="s">
        <v>449</v>
      </c>
      <c r="D24" s="279" t="s">
        <v>462</v>
      </c>
      <c r="E24" s="279" t="s">
        <v>203</v>
      </c>
      <c r="F24" s="118" t="s">
        <v>486</v>
      </c>
      <c r="G24" s="279" t="s">
        <v>508</v>
      </c>
      <c r="H24" s="279" t="s">
        <v>521</v>
      </c>
      <c r="I24" s="279" t="s">
        <v>203</v>
      </c>
      <c r="J24" s="75"/>
      <c r="K24" s="75"/>
      <c r="L24" s="75"/>
    </row>
    <row r="25" spans="1:12" s="76" customFormat="1" ht="13.35" customHeight="1" x14ac:dyDescent="0.2">
      <c r="A25" s="177"/>
      <c r="B25" s="118"/>
      <c r="C25" s="279"/>
      <c r="D25" s="279"/>
      <c r="E25" s="271"/>
      <c r="F25" s="118"/>
      <c r="G25" s="279"/>
      <c r="H25" s="279"/>
      <c r="I25" s="279"/>
      <c r="J25" s="75"/>
      <c r="K25" s="75"/>
      <c r="L25" s="75"/>
    </row>
    <row r="26" spans="1:12" ht="13.35" customHeight="1" x14ac:dyDescent="0.2">
      <c r="A26" s="41" t="s">
        <v>145</v>
      </c>
      <c r="B26" s="118"/>
      <c r="C26" s="279"/>
      <c r="D26" s="279"/>
      <c r="E26" s="271"/>
      <c r="F26" s="118"/>
      <c r="G26" s="279"/>
      <c r="H26" s="279"/>
      <c r="I26" s="271"/>
      <c r="J26" s="66"/>
      <c r="K26" s="66"/>
      <c r="L26" s="66"/>
    </row>
    <row r="27" spans="1:12" ht="13.35" customHeight="1" x14ac:dyDescent="0.2">
      <c r="A27" s="125" t="str">
        <f>+A16</f>
        <v>Revenue in € million</v>
      </c>
      <c r="B27" s="272" t="s">
        <v>434</v>
      </c>
      <c r="C27" s="273" t="s">
        <v>450</v>
      </c>
      <c r="D27" s="273" t="s">
        <v>347</v>
      </c>
      <c r="E27" s="273" t="s">
        <v>348</v>
      </c>
      <c r="F27" s="272" t="s">
        <v>487</v>
      </c>
      <c r="G27" s="273" t="s">
        <v>509</v>
      </c>
      <c r="H27" s="273" t="s">
        <v>475</v>
      </c>
      <c r="I27" s="273" t="s">
        <v>532</v>
      </c>
      <c r="J27" s="66"/>
      <c r="K27" s="66"/>
      <c r="L27" s="66"/>
    </row>
    <row r="28" spans="1:12" ht="13.35" customHeight="1" x14ac:dyDescent="0.2">
      <c r="A28" s="125" t="str">
        <f>+A17</f>
        <v>Operating income (EBIT) in € million</v>
      </c>
      <c r="B28" s="118" t="s">
        <v>435</v>
      </c>
      <c r="C28" s="279" t="s">
        <v>451</v>
      </c>
      <c r="D28" s="279" t="s">
        <v>463</v>
      </c>
      <c r="E28" s="279" t="s">
        <v>472</v>
      </c>
      <c r="F28" s="118" t="s">
        <v>488</v>
      </c>
      <c r="G28" s="279" t="s">
        <v>510</v>
      </c>
      <c r="H28" s="279" t="s">
        <v>522</v>
      </c>
      <c r="I28" s="279" t="s">
        <v>533</v>
      </c>
      <c r="J28" s="66"/>
      <c r="K28" s="66"/>
      <c r="L28" s="66"/>
    </row>
    <row r="29" spans="1:12" ht="13.35" customHeight="1" x14ac:dyDescent="0.2">
      <c r="A29" s="125" t="s">
        <v>116</v>
      </c>
      <c r="B29" s="290" t="s">
        <v>436</v>
      </c>
      <c r="C29" s="291" t="s">
        <v>452</v>
      </c>
      <c r="D29" s="279"/>
      <c r="E29" s="279"/>
      <c r="F29" s="290" t="s">
        <v>489</v>
      </c>
      <c r="G29" s="291" t="s">
        <v>455</v>
      </c>
      <c r="H29" s="279"/>
      <c r="I29" s="279"/>
      <c r="J29" s="66"/>
      <c r="K29" s="66"/>
      <c r="L29" s="66"/>
    </row>
    <row r="30" spans="1:12" ht="13.35" customHeight="1" x14ac:dyDescent="0.2">
      <c r="A30" s="125" t="str">
        <f>+A11:H11</f>
        <v>Delivered EBIT in € million</v>
      </c>
      <c r="B30" s="118" t="s">
        <v>437</v>
      </c>
      <c r="C30" s="279" t="s">
        <v>453</v>
      </c>
      <c r="D30" s="279" t="s">
        <v>464</v>
      </c>
      <c r="E30" s="279" t="s">
        <v>473</v>
      </c>
      <c r="F30" s="118" t="s">
        <v>490</v>
      </c>
      <c r="G30" s="279" t="s">
        <v>432</v>
      </c>
      <c r="H30" s="279" t="s">
        <v>473</v>
      </c>
      <c r="I30" s="279" t="s">
        <v>472</v>
      </c>
      <c r="J30" s="66"/>
      <c r="K30" s="66"/>
      <c r="L30" s="66"/>
    </row>
    <row r="31" spans="1:12" ht="13.35" customHeight="1" x14ac:dyDescent="0.2">
      <c r="A31" s="145" t="s">
        <v>115</v>
      </c>
      <c r="B31" s="272"/>
      <c r="C31" s="279"/>
      <c r="D31" s="279"/>
      <c r="E31" s="279"/>
      <c r="F31" s="118" t="s">
        <v>437</v>
      </c>
      <c r="G31" s="279" t="s">
        <v>379</v>
      </c>
      <c r="H31" s="279"/>
      <c r="I31" s="279"/>
      <c r="J31" s="66"/>
      <c r="K31" s="66"/>
      <c r="L31" s="66"/>
    </row>
    <row r="32" spans="1:12" ht="13.35" customHeight="1" x14ac:dyDescent="0.2">
      <c r="A32" s="177"/>
      <c r="B32" s="279"/>
      <c r="C32" s="279"/>
      <c r="D32" s="279"/>
      <c r="E32" s="279"/>
      <c r="F32" s="279"/>
      <c r="G32" s="279"/>
      <c r="H32" s="279"/>
      <c r="I32" s="279"/>
      <c r="J32" s="66"/>
      <c r="K32" s="66"/>
      <c r="L32" s="66"/>
    </row>
    <row r="33" spans="1:12" ht="13.35" customHeight="1" x14ac:dyDescent="0.2">
      <c r="A33" s="41" t="s">
        <v>94</v>
      </c>
      <c r="B33" s="118"/>
      <c r="C33" s="279"/>
      <c r="D33" s="279"/>
      <c r="E33" s="279"/>
      <c r="F33" s="118"/>
      <c r="G33" s="279"/>
      <c r="H33" s="279"/>
      <c r="I33" s="279"/>
      <c r="J33" s="66"/>
      <c r="K33" s="66"/>
      <c r="L33" s="66"/>
    </row>
    <row r="34" spans="1:12" ht="13.35" customHeight="1" x14ac:dyDescent="0.2">
      <c r="A34" s="125" t="str">
        <f>+A27</f>
        <v>Revenue in € million</v>
      </c>
      <c r="B34" s="272" t="s">
        <v>438</v>
      </c>
      <c r="C34" s="273" t="s">
        <v>454</v>
      </c>
      <c r="D34" s="273" t="s">
        <v>465</v>
      </c>
      <c r="E34" s="273" t="s">
        <v>311</v>
      </c>
      <c r="F34" s="272" t="s">
        <v>491</v>
      </c>
      <c r="G34" s="273" t="s">
        <v>511</v>
      </c>
      <c r="H34" s="273" t="s">
        <v>523</v>
      </c>
      <c r="I34" s="273" t="s">
        <v>534</v>
      </c>
      <c r="J34" s="66"/>
      <c r="K34" s="66"/>
      <c r="L34" s="66"/>
    </row>
    <row r="35" spans="1:12" ht="13.35" customHeight="1" x14ac:dyDescent="0.2">
      <c r="A35" s="125" t="str">
        <f>+A28</f>
        <v>Operating income (EBIT) in € million</v>
      </c>
      <c r="B35" s="118" t="s">
        <v>136</v>
      </c>
      <c r="C35" s="279" t="s">
        <v>167</v>
      </c>
      <c r="D35" s="279" t="s">
        <v>466</v>
      </c>
      <c r="E35" s="279" t="s">
        <v>474</v>
      </c>
      <c r="F35" s="118" t="s">
        <v>492</v>
      </c>
      <c r="G35" s="279" t="s">
        <v>512</v>
      </c>
      <c r="H35" s="279" t="s">
        <v>524</v>
      </c>
      <c r="I35" s="279" t="s">
        <v>281</v>
      </c>
      <c r="J35" s="66"/>
      <c r="K35" s="66"/>
      <c r="L35" s="66"/>
    </row>
    <row r="36" spans="1:12" ht="13.35" customHeight="1" x14ac:dyDescent="0.2">
      <c r="A36" s="125" t="s">
        <v>116</v>
      </c>
      <c r="B36" s="290" t="s">
        <v>439</v>
      </c>
      <c r="C36" s="279" t="s">
        <v>455</v>
      </c>
      <c r="D36" s="279"/>
      <c r="E36" s="279"/>
      <c r="F36" s="290" t="s">
        <v>493</v>
      </c>
      <c r="G36" s="279" t="s">
        <v>439</v>
      </c>
      <c r="H36" s="279"/>
      <c r="I36" s="279"/>
      <c r="J36" s="66"/>
      <c r="K36" s="66"/>
      <c r="L36" s="66"/>
    </row>
    <row r="37" spans="1:12" ht="13.35" customHeight="1" x14ac:dyDescent="0.2">
      <c r="A37" s="125" t="str">
        <f>+A11</f>
        <v>Delivered EBIT in € million</v>
      </c>
      <c r="B37" s="118" t="s">
        <v>133</v>
      </c>
      <c r="C37" s="279" t="s">
        <v>133</v>
      </c>
      <c r="D37" s="279" t="s">
        <v>467</v>
      </c>
      <c r="E37" s="279" t="s">
        <v>475</v>
      </c>
      <c r="F37" s="118" t="s">
        <v>494</v>
      </c>
      <c r="G37" s="279">
        <v>198</v>
      </c>
      <c r="H37" s="279" t="s">
        <v>525</v>
      </c>
      <c r="I37" s="279" t="s">
        <v>535</v>
      </c>
      <c r="J37" s="66"/>
      <c r="K37" s="66"/>
      <c r="L37" s="66"/>
    </row>
    <row r="38" spans="1:12" ht="13.35" customHeight="1" x14ac:dyDescent="0.2">
      <c r="A38" s="145" t="s">
        <v>115</v>
      </c>
      <c r="B38" s="272"/>
      <c r="C38" s="279"/>
      <c r="D38" s="279"/>
      <c r="E38" s="271"/>
      <c r="F38" s="118" t="s">
        <v>100</v>
      </c>
      <c r="G38" s="279">
        <v>110</v>
      </c>
      <c r="H38" s="279"/>
      <c r="I38" s="279"/>
      <c r="J38" s="66"/>
      <c r="K38" s="66"/>
      <c r="L38" s="66"/>
    </row>
    <row r="39" spans="1:12" ht="13.35" customHeight="1" x14ac:dyDescent="0.2">
      <c r="A39" s="177"/>
      <c r="B39" s="279"/>
      <c r="C39" s="279"/>
      <c r="D39" s="279"/>
      <c r="E39" s="271"/>
      <c r="F39" s="279"/>
      <c r="G39" s="279"/>
      <c r="H39" s="279"/>
      <c r="I39" s="271"/>
      <c r="J39" s="66"/>
      <c r="K39" s="66"/>
      <c r="L39" s="66"/>
    </row>
    <row r="40" spans="1:12" ht="13.35" customHeight="1" x14ac:dyDescent="0.2">
      <c r="A40" s="41" t="s">
        <v>93</v>
      </c>
      <c r="B40" s="118"/>
      <c r="C40" s="279"/>
      <c r="D40" s="279"/>
      <c r="E40" s="271"/>
      <c r="F40" s="118"/>
      <c r="G40" s="279"/>
      <c r="H40" s="279"/>
      <c r="I40" s="271"/>
      <c r="J40" s="66"/>
      <c r="K40" s="66"/>
      <c r="L40" s="66"/>
    </row>
    <row r="41" spans="1:12" ht="13.35" customHeight="1" x14ac:dyDescent="0.2">
      <c r="A41" s="125" t="str">
        <f>+A34</f>
        <v>Revenue in € million</v>
      </c>
      <c r="B41" s="272" t="s">
        <v>305</v>
      </c>
      <c r="C41" s="273" t="s">
        <v>456</v>
      </c>
      <c r="D41" s="273" t="s">
        <v>468</v>
      </c>
      <c r="E41" s="273" t="s">
        <v>412</v>
      </c>
      <c r="F41" s="272" t="s">
        <v>495</v>
      </c>
      <c r="G41" s="273" t="s">
        <v>513</v>
      </c>
      <c r="H41" s="273" t="s">
        <v>526</v>
      </c>
      <c r="I41" s="273" t="s">
        <v>311</v>
      </c>
      <c r="J41" s="66"/>
      <c r="K41" s="66"/>
      <c r="L41" s="66"/>
    </row>
    <row r="42" spans="1:12" ht="13.35" customHeight="1" x14ac:dyDescent="0.2">
      <c r="A42" s="125" t="str">
        <f>+A35</f>
        <v>Operating income (EBIT) in € million</v>
      </c>
      <c r="B42" s="118" t="s">
        <v>440</v>
      </c>
      <c r="C42" s="279" t="s">
        <v>440</v>
      </c>
      <c r="D42" s="279" t="s">
        <v>321</v>
      </c>
      <c r="E42" s="279" t="s">
        <v>348</v>
      </c>
      <c r="F42" s="118" t="s">
        <v>496</v>
      </c>
      <c r="G42" s="279" t="s">
        <v>234</v>
      </c>
      <c r="H42" s="279" t="s">
        <v>398</v>
      </c>
      <c r="I42" s="279" t="s">
        <v>519</v>
      </c>
      <c r="J42" s="66"/>
      <c r="K42" s="66"/>
      <c r="L42" s="66"/>
    </row>
    <row r="43" spans="1:12" ht="13.35" customHeight="1" x14ac:dyDescent="0.2">
      <c r="A43" s="125" t="s">
        <v>116</v>
      </c>
      <c r="B43" s="290" t="s">
        <v>441</v>
      </c>
      <c r="C43" s="291" t="s">
        <v>416</v>
      </c>
      <c r="D43" s="279"/>
      <c r="E43" s="279"/>
      <c r="F43" s="290" t="s">
        <v>497</v>
      </c>
      <c r="G43" s="291" t="s">
        <v>514</v>
      </c>
      <c r="H43" s="279"/>
      <c r="I43" s="279"/>
      <c r="J43" s="66"/>
      <c r="K43" s="66"/>
      <c r="L43" s="66"/>
    </row>
    <row r="44" spans="1:12" ht="13.35" customHeight="1" x14ac:dyDescent="0.2">
      <c r="A44" s="125" t="str">
        <f>+A11</f>
        <v>Delivered EBIT in € million</v>
      </c>
      <c r="B44" s="118" t="s">
        <v>440</v>
      </c>
      <c r="C44" s="279">
        <v>18</v>
      </c>
      <c r="D44" s="279" t="s">
        <v>469</v>
      </c>
      <c r="E44" s="279" t="s">
        <v>336</v>
      </c>
      <c r="F44" s="118" t="s">
        <v>496</v>
      </c>
      <c r="G44" s="279">
        <v>42</v>
      </c>
      <c r="H44" s="279" t="s">
        <v>398</v>
      </c>
      <c r="I44" s="279" t="s">
        <v>519</v>
      </c>
      <c r="J44" s="66"/>
      <c r="K44" s="66"/>
      <c r="L44" s="66"/>
    </row>
    <row r="45" spans="1:12" ht="13.35" customHeight="1" x14ac:dyDescent="0.2">
      <c r="A45" s="145" t="s">
        <v>115</v>
      </c>
      <c r="B45" s="272"/>
      <c r="C45" s="279"/>
      <c r="D45" s="279"/>
      <c r="E45" s="279"/>
      <c r="F45" s="118" t="s">
        <v>498</v>
      </c>
      <c r="G45" s="279">
        <v>144</v>
      </c>
      <c r="H45" s="279"/>
      <c r="I45" s="279"/>
      <c r="J45" s="66"/>
      <c r="K45" s="66"/>
      <c r="L45" s="66"/>
    </row>
    <row r="46" spans="1:12" ht="13.35" customHeight="1" x14ac:dyDescent="0.2">
      <c r="A46" s="161"/>
      <c r="B46" s="279"/>
      <c r="C46" s="279"/>
      <c r="D46" s="279"/>
      <c r="E46" s="279"/>
      <c r="F46" s="279"/>
      <c r="G46" s="279"/>
      <c r="H46" s="279"/>
      <c r="I46" s="279"/>
      <c r="J46" s="66"/>
      <c r="K46" s="66"/>
      <c r="L46" s="66"/>
    </row>
    <row r="47" spans="1:12" ht="13.35" customHeight="1" x14ac:dyDescent="0.2">
      <c r="A47" s="182" t="s">
        <v>26</v>
      </c>
      <c r="B47" s="279"/>
      <c r="C47" s="279"/>
      <c r="D47" s="279"/>
      <c r="E47" s="279"/>
      <c r="F47" s="279"/>
      <c r="G47" s="279"/>
      <c r="H47" s="279"/>
      <c r="I47" s="279"/>
      <c r="J47" s="66"/>
      <c r="K47" s="66"/>
      <c r="L47" s="66"/>
    </row>
    <row r="48" spans="1:12" ht="13.35" customHeight="1" x14ac:dyDescent="0.2">
      <c r="A48" s="125" t="str">
        <f>+A34</f>
        <v>Revenue in € million</v>
      </c>
      <c r="B48" s="118" t="s">
        <v>442</v>
      </c>
      <c r="C48" s="279" t="s">
        <v>457</v>
      </c>
      <c r="D48" s="279" t="s">
        <v>327</v>
      </c>
      <c r="E48" s="279" t="s">
        <v>476</v>
      </c>
      <c r="F48" s="118" t="s">
        <v>499</v>
      </c>
      <c r="G48" s="279" t="s">
        <v>515</v>
      </c>
      <c r="H48" s="279" t="s">
        <v>527</v>
      </c>
      <c r="I48" s="279" t="s">
        <v>527</v>
      </c>
      <c r="J48" s="66"/>
      <c r="K48" s="66"/>
      <c r="L48" s="66"/>
    </row>
    <row r="49" spans="1:12" ht="15.75" customHeight="1" x14ac:dyDescent="0.2">
      <c r="A49" s="125" t="str">
        <f>+A35</f>
        <v>Operating income (EBIT) in € million</v>
      </c>
      <c r="B49" s="118" t="s">
        <v>443</v>
      </c>
      <c r="C49" s="279" t="s">
        <v>458</v>
      </c>
      <c r="D49" s="279" t="s">
        <v>404</v>
      </c>
      <c r="E49" s="279" t="s">
        <v>477</v>
      </c>
      <c r="F49" s="118" t="s">
        <v>500</v>
      </c>
      <c r="G49" s="279" t="s">
        <v>516</v>
      </c>
      <c r="H49" s="279" t="s">
        <v>528</v>
      </c>
      <c r="I49" s="279" t="s">
        <v>536</v>
      </c>
      <c r="J49" s="66"/>
      <c r="K49" s="66"/>
      <c r="L49" s="66"/>
    </row>
    <row r="50" spans="1:12" ht="13.35" customHeight="1" x14ac:dyDescent="0.2">
      <c r="A50" s="125" t="str">
        <f>+A44</f>
        <v>Delivered EBIT in € million</v>
      </c>
      <c r="B50" s="118" t="s">
        <v>443</v>
      </c>
      <c r="C50" s="279" t="s">
        <v>458</v>
      </c>
      <c r="D50" s="279" t="s">
        <v>470</v>
      </c>
      <c r="E50" s="279" t="s">
        <v>478</v>
      </c>
      <c r="F50" s="118" t="s">
        <v>500</v>
      </c>
      <c r="G50" s="279" t="s">
        <v>516</v>
      </c>
      <c r="H50" s="279" t="s">
        <v>529</v>
      </c>
      <c r="I50" s="279" t="s">
        <v>528</v>
      </c>
      <c r="J50" s="66"/>
      <c r="K50" s="66"/>
      <c r="L50" s="66"/>
    </row>
    <row r="51" spans="1:12" ht="21.75" customHeight="1" x14ac:dyDescent="0.2">
      <c r="A51" s="377" t="s">
        <v>264</v>
      </c>
      <c r="B51" s="377"/>
      <c r="C51" s="377"/>
      <c r="D51" s="377"/>
      <c r="E51" s="377"/>
      <c r="F51" s="377"/>
      <c r="G51" s="377"/>
      <c r="H51" s="377"/>
      <c r="I51" s="377"/>
      <c r="J51" s="66"/>
      <c r="K51" s="66"/>
      <c r="L51" s="66"/>
    </row>
  </sheetData>
  <mergeCells count="5">
    <mergeCell ref="B2:C2"/>
    <mergeCell ref="F2:G2"/>
    <mergeCell ref="B3:E3"/>
    <mergeCell ref="F3:I3"/>
    <mergeCell ref="A51:I51"/>
  </mergeCells>
  <phoneticPr fontId="0" type="noConversion"/>
  <pageMargins left="0.78740157480314965" right="0.78740157480314965" top="0.98425196850393704" bottom="0.98425196850393704" header="0.51181102362204722" footer="0.51181102362204722"/>
  <pageSetup paperSize="9" scale="63" orientation="portrait" r:id="rId1"/>
  <headerFooter alignWithMargins="0">
    <oddFooter>&amp;LSegment information&amp;Cpage 3 of 11&amp;RNovember 2, 2017</oddFooter>
  </headerFooter>
  <ignoredErrors>
    <ignoredError sqref="B20:I20 B8:D19 F8:H19 B38:I38 B23:D37 F23:H37 B41:D50 F41:H50" numberStoredAsText="1"/>
    <ignoredError sqref="I8:I19 E8:E19 E23:E37 I23:I37 I41:I50 E41:E50" numberStoredAsText="1" calculatedColumn="1"/>
    <ignoredError sqref="I5 E5"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0" tint="-0.14999847407452621"/>
    <pageSetUpPr fitToPage="1"/>
  </sheetPr>
  <dimension ref="A1:J96"/>
  <sheetViews>
    <sheetView showGridLines="0" zoomScaleNormal="100" workbookViewId="0">
      <selection activeCell="L23" sqref="L23"/>
    </sheetView>
  </sheetViews>
  <sheetFormatPr baseColWidth="10" defaultColWidth="11.42578125" defaultRowHeight="11.25" outlineLevelCol="1" x14ac:dyDescent="0.15"/>
  <cols>
    <col min="1" max="1" width="61.28515625" style="67" bestFit="1" customWidth="1"/>
    <col min="2" max="3" width="13.85546875" style="67" customWidth="1"/>
    <col min="4" max="4" width="1.28515625" style="76" customWidth="1"/>
    <col min="5" max="5" width="13.7109375" style="67" hidden="1" customWidth="1"/>
    <col min="6" max="6" width="15.140625" style="67" hidden="1" customWidth="1" outlineLevel="1"/>
    <col min="7" max="8" width="13.7109375" style="67" hidden="1" customWidth="1" outlineLevel="1"/>
    <col min="9" max="10" width="1.85546875" style="67" hidden="1" customWidth="1"/>
    <col min="11" max="16384" width="11.42578125" style="67"/>
  </cols>
  <sheetData>
    <row r="1" spans="1:10" s="38" customFormat="1" ht="36.75" customHeight="1" x14ac:dyDescent="0.2">
      <c r="D1" s="37"/>
      <c r="E1" s="37"/>
      <c r="F1" s="37"/>
      <c r="G1" s="37"/>
    </row>
    <row r="2" spans="1:10" s="200" customFormat="1" ht="14.25" customHeight="1" x14ac:dyDescent="0.2">
      <c r="A2" s="201" t="s">
        <v>63</v>
      </c>
      <c r="B2" s="375"/>
      <c r="C2" s="375"/>
      <c r="D2" s="198"/>
      <c r="E2" s="374"/>
      <c r="F2" s="374"/>
      <c r="G2" s="199"/>
    </row>
    <row r="3" spans="1:10" s="93" customFormat="1" ht="16.5" customHeight="1" x14ac:dyDescent="0.15">
      <c r="A3" s="91" t="s">
        <v>222</v>
      </c>
      <c r="B3" s="127" t="s">
        <v>128</v>
      </c>
      <c r="C3" s="296" t="s">
        <v>79</v>
      </c>
      <c r="D3" s="307"/>
      <c r="E3" s="92" t="s">
        <v>58</v>
      </c>
      <c r="F3" s="92" t="s">
        <v>61</v>
      </c>
      <c r="G3" s="92" t="s">
        <v>62</v>
      </c>
      <c r="H3" s="92" t="s">
        <v>58</v>
      </c>
      <c r="I3" s="92"/>
    </row>
    <row r="4" spans="1:10" s="93" customFormat="1" ht="15" hidden="1" customHeight="1" x14ac:dyDescent="0.15">
      <c r="A4" s="94" t="s">
        <v>117</v>
      </c>
      <c r="B4" s="95" t="s">
        <v>118</v>
      </c>
      <c r="C4" s="95" t="s">
        <v>119</v>
      </c>
      <c r="D4" s="308"/>
      <c r="E4" s="96"/>
      <c r="F4" s="97" t="s">
        <v>64</v>
      </c>
      <c r="G4" s="97" t="s">
        <v>64</v>
      </c>
      <c r="H4" s="97" t="s">
        <v>65</v>
      </c>
      <c r="I4" s="96"/>
    </row>
    <row r="5" spans="1:10" ht="13.35" customHeight="1" x14ac:dyDescent="0.15">
      <c r="A5" s="94"/>
      <c r="B5" s="130">
        <v>2017</v>
      </c>
      <c r="C5" s="340">
        <v>2016</v>
      </c>
      <c r="D5" s="86"/>
      <c r="E5" s="88"/>
      <c r="F5" s="88"/>
      <c r="G5" s="88"/>
      <c r="H5" s="88"/>
      <c r="I5" s="88"/>
      <c r="J5" s="88"/>
    </row>
    <row r="6" spans="1:10" ht="13.35" customHeight="1" x14ac:dyDescent="0.15">
      <c r="A6" s="123"/>
      <c r="B6" s="348" t="s">
        <v>64</v>
      </c>
      <c r="C6" s="124" t="s">
        <v>65</v>
      </c>
      <c r="D6" s="86"/>
      <c r="E6" s="88"/>
      <c r="F6" s="88"/>
      <c r="G6" s="88"/>
      <c r="H6" s="88"/>
      <c r="I6" s="88"/>
      <c r="J6" s="88"/>
    </row>
    <row r="7" spans="1:10" ht="13.35" customHeight="1" x14ac:dyDescent="0.15">
      <c r="A7" s="88" t="s">
        <v>66</v>
      </c>
      <c r="B7" s="349"/>
      <c r="C7" s="88"/>
      <c r="D7" s="74"/>
      <c r="E7" s="80">
        <v>2461</v>
      </c>
      <c r="F7" s="74">
        <v>2461</v>
      </c>
      <c r="G7" s="80">
        <f>(ROUND(2442.24,0))</f>
        <v>2442</v>
      </c>
      <c r="H7" s="80">
        <v>2461</v>
      </c>
      <c r="I7" s="71"/>
      <c r="J7" s="74"/>
    </row>
    <row r="8" spans="1:10" ht="13.35" customHeight="1" x14ac:dyDescent="0.15">
      <c r="A8" s="71" t="s">
        <v>67</v>
      </c>
      <c r="B8" s="288" t="s">
        <v>537</v>
      </c>
      <c r="C8" s="271" t="s">
        <v>553</v>
      </c>
      <c r="D8" s="74"/>
      <c r="E8" s="80">
        <v>4043</v>
      </c>
      <c r="F8" s="74">
        <f>(ROUND(585.689+3456.877,0))</f>
        <v>4043</v>
      </c>
      <c r="G8" s="80">
        <f>(ROUND(594.588+3437.251,0))</f>
        <v>4032</v>
      </c>
      <c r="H8" s="80">
        <v>4043</v>
      </c>
      <c r="I8" s="71"/>
      <c r="J8" s="74"/>
    </row>
    <row r="9" spans="1:10" ht="13.35" customHeight="1" x14ac:dyDescent="0.15">
      <c r="A9" s="71" t="s">
        <v>138</v>
      </c>
      <c r="B9" s="288" t="s">
        <v>538</v>
      </c>
      <c r="C9" s="302" t="s">
        <v>554</v>
      </c>
      <c r="D9" s="74"/>
      <c r="E9" s="80">
        <f>1480-1</f>
        <v>1479</v>
      </c>
      <c r="F9" s="74">
        <f>(ROUND(5522.162-F8,0))</f>
        <v>1479</v>
      </c>
      <c r="G9" s="80">
        <f>(ROUND(7807.259-2442.24-G8,0))</f>
        <v>1333</v>
      </c>
      <c r="H9" s="74">
        <v>1479</v>
      </c>
      <c r="I9" s="71"/>
      <c r="J9" s="74"/>
    </row>
    <row r="10" spans="1:10" ht="13.35" customHeight="1" x14ac:dyDescent="0.15">
      <c r="A10" s="71" t="s">
        <v>68</v>
      </c>
      <c r="B10" s="118" t="s">
        <v>539</v>
      </c>
      <c r="C10" s="271" t="s">
        <v>555</v>
      </c>
      <c r="D10" s="99"/>
      <c r="E10" s="98">
        <f>+ROUND(E7+E8+E9,0)</f>
        <v>7983</v>
      </c>
      <c r="F10" s="98">
        <f>+ROUND(F7+F8+F9,0)</f>
        <v>7983</v>
      </c>
      <c r="G10" s="98">
        <f>+ROUND(G7+G8+G9,0)</f>
        <v>7807</v>
      </c>
      <c r="H10" s="98">
        <f>+ROUND(H7+H8+H9,0)</f>
        <v>7983</v>
      </c>
      <c r="I10" s="88"/>
      <c r="J10" s="99"/>
    </row>
    <row r="11" spans="1:10" ht="13.35" customHeight="1" x14ac:dyDescent="0.15">
      <c r="A11" s="88" t="s">
        <v>69</v>
      </c>
      <c r="B11" s="344" t="s">
        <v>540</v>
      </c>
      <c r="C11" s="297" t="s">
        <v>556</v>
      </c>
      <c r="D11" s="73"/>
      <c r="E11" s="71"/>
      <c r="F11" s="71"/>
      <c r="G11" s="71"/>
      <c r="H11" s="71"/>
      <c r="I11" s="71"/>
      <c r="J11" s="74"/>
    </row>
    <row r="12" spans="1:10" ht="13.35" customHeight="1" x14ac:dyDescent="0.15">
      <c r="A12" s="71"/>
      <c r="B12" s="288"/>
      <c r="C12" s="302"/>
      <c r="D12" s="107"/>
      <c r="E12" s="101"/>
      <c r="F12" s="101"/>
      <c r="G12" s="101"/>
      <c r="H12" s="100"/>
      <c r="I12" s="100"/>
      <c r="J12" s="74"/>
    </row>
    <row r="13" spans="1:10" ht="13.35" customHeight="1" x14ac:dyDescent="0.15">
      <c r="A13" s="100" t="s">
        <v>70</v>
      </c>
      <c r="B13" s="350"/>
      <c r="C13" s="303"/>
      <c r="D13" s="74"/>
      <c r="E13" s="80">
        <v>1578</v>
      </c>
      <c r="F13" s="74">
        <f>(ROUND(1578.24,0))</f>
        <v>1578</v>
      </c>
      <c r="G13" s="80">
        <f>(ROUND(1966.817,0))</f>
        <v>1967</v>
      </c>
      <c r="H13" s="74">
        <f>(ROUND(1578.24,0))</f>
        <v>1578</v>
      </c>
      <c r="I13" s="71"/>
      <c r="J13" s="74"/>
    </row>
    <row r="14" spans="1:10" ht="13.35" customHeight="1" x14ac:dyDescent="0.15">
      <c r="A14" s="71" t="s">
        <v>71</v>
      </c>
      <c r="B14" s="118" t="s">
        <v>541</v>
      </c>
      <c r="C14" s="271" t="s">
        <v>557</v>
      </c>
      <c r="D14" s="74"/>
      <c r="E14" s="80">
        <v>2431</v>
      </c>
      <c r="F14" s="74">
        <f>(ROUND(4009.294-F13,0))</f>
        <v>2431</v>
      </c>
      <c r="G14" s="80">
        <f>(ROUND(4158.674-G13,0))-0.51</f>
        <v>2191.4899999999998</v>
      </c>
      <c r="H14" s="74">
        <f>(ROUND(4009.294-H13,0))</f>
        <v>2431</v>
      </c>
      <c r="I14" s="71"/>
      <c r="J14" s="74"/>
    </row>
    <row r="15" spans="1:10" ht="13.35" customHeight="1" x14ac:dyDescent="0.15">
      <c r="A15" s="71" t="s">
        <v>239</v>
      </c>
      <c r="B15" s="118" t="s">
        <v>542</v>
      </c>
      <c r="C15" s="302" t="s">
        <v>558</v>
      </c>
      <c r="D15" s="74"/>
      <c r="E15" s="80"/>
      <c r="F15" s="74"/>
      <c r="G15" s="80"/>
      <c r="H15" s="74"/>
      <c r="I15" s="71"/>
      <c r="J15" s="74"/>
    </row>
    <row r="16" spans="1:10" ht="13.35" customHeight="1" x14ac:dyDescent="0.15">
      <c r="A16" s="71" t="s">
        <v>72</v>
      </c>
      <c r="B16" s="118" t="s">
        <v>543</v>
      </c>
      <c r="C16" s="271" t="s">
        <v>559</v>
      </c>
      <c r="D16" s="99"/>
      <c r="E16" s="98" t="e">
        <f>ROUND(+E13+E14+#REF!,0)</f>
        <v>#REF!</v>
      </c>
      <c r="F16" s="98" t="e">
        <f>ROUND(+F13+F14+#REF!,0)</f>
        <v>#REF!</v>
      </c>
      <c r="G16" s="98" t="e">
        <f>ROUND(+G13+G14+#REF!,0)</f>
        <v>#REF!</v>
      </c>
      <c r="H16" s="98" t="e">
        <f>ROUND(+H13+H14+#REF!,0)</f>
        <v>#REF!</v>
      </c>
      <c r="I16" s="102"/>
      <c r="J16" s="99"/>
    </row>
    <row r="17" spans="1:10" ht="13.35" customHeight="1" x14ac:dyDescent="0.15">
      <c r="A17" s="100" t="s">
        <v>73</v>
      </c>
      <c r="B17" s="344" t="s">
        <v>540</v>
      </c>
      <c r="C17" s="297" t="s">
        <v>556</v>
      </c>
      <c r="D17" s="73"/>
      <c r="E17" s="71"/>
      <c r="F17" s="71"/>
      <c r="G17" s="71"/>
      <c r="H17" s="71"/>
      <c r="I17" s="71"/>
      <c r="J17" s="74"/>
    </row>
    <row r="18" spans="1:10" ht="13.35" customHeight="1" x14ac:dyDescent="0.15">
      <c r="A18" s="71"/>
      <c r="B18" s="288"/>
      <c r="C18" s="302"/>
      <c r="D18" s="77"/>
      <c r="E18" s="81" t="e">
        <f>+#REF!/E10</f>
        <v>#REF!</v>
      </c>
      <c r="F18" s="81" t="e">
        <f>+#REF!/F10</f>
        <v>#REF!</v>
      </c>
      <c r="G18" s="81" t="e">
        <f>+#REF!/G10</f>
        <v>#REF!</v>
      </c>
      <c r="H18" s="81" t="e">
        <f>+#REF!/H10</f>
        <v>#REF!</v>
      </c>
      <c r="I18" s="68"/>
      <c r="J18" s="77"/>
    </row>
    <row r="19" spans="1:10" ht="13.35" customHeight="1" x14ac:dyDescent="0.15">
      <c r="A19" s="103" t="s">
        <v>74</v>
      </c>
      <c r="B19" s="344" t="s">
        <v>544</v>
      </c>
      <c r="C19" s="297" t="s">
        <v>560</v>
      </c>
      <c r="J19" s="73"/>
    </row>
    <row r="20" spans="1:10" ht="13.35" customHeight="1" x14ac:dyDescent="0.15">
      <c r="B20" s="343"/>
      <c r="C20" s="304"/>
      <c r="D20" s="73"/>
      <c r="E20" s="71"/>
      <c r="F20" s="71"/>
      <c r="G20" s="71"/>
      <c r="H20" s="71"/>
      <c r="I20" s="71"/>
      <c r="J20" s="73"/>
    </row>
    <row r="21" spans="1:10" ht="13.35" customHeight="1" x14ac:dyDescent="0.15">
      <c r="A21" s="88" t="s">
        <v>75</v>
      </c>
      <c r="B21" s="288"/>
      <c r="C21" s="302"/>
      <c r="D21" s="74"/>
      <c r="E21" s="80">
        <v>151</v>
      </c>
      <c r="F21" s="74">
        <f>(ROUND(151.113,0))</f>
        <v>151</v>
      </c>
      <c r="G21" s="80">
        <f>(ROUND(417.126,0))</f>
        <v>417</v>
      </c>
      <c r="H21" s="74">
        <f>(ROUND(151.113,0))</f>
        <v>151</v>
      </c>
      <c r="I21" s="104"/>
      <c r="J21" s="74"/>
    </row>
    <row r="22" spans="1:10" ht="13.35" customHeight="1" x14ac:dyDescent="0.15">
      <c r="A22" s="176" t="s">
        <v>159</v>
      </c>
      <c r="B22" s="288">
        <v>936</v>
      </c>
      <c r="C22" s="302">
        <v>572</v>
      </c>
      <c r="D22" s="74"/>
      <c r="E22" s="80">
        <v>19</v>
      </c>
      <c r="F22" s="74">
        <f>(ROUND(18.757,0))</f>
        <v>19</v>
      </c>
      <c r="G22" s="80">
        <f>(ROUND(42.684,0))</f>
        <v>43</v>
      </c>
      <c r="H22" s="74">
        <f>(ROUND(18.757,0))</f>
        <v>19</v>
      </c>
      <c r="I22" s="104"/>
      <c r="J22" s="74"/>
    </row>
    <row r="23" spans="1:10" ht="13.35" customHeight="1" x14ac:dyDescent="0.15">
      <c r="A23" s="176" t="s">
        <v>160</v>
      </c>
      <c r="B23" s="288">
        <v>3</v>
      </c>
      <c r="C23" s="302">
        <v>3</v>
      </c>
      <c r="D23" s="74"/>
      <c r="E23" s="80">
        <v>126</v>
      </c>
      <c r="F23" s="74">
        <f>(ROUND(126.269,0))</f>
        <v>126</v>
      </c>
      <c r="G23" s="80">
        <f>(ROUND(255.529,0))-0.51</f>
        <v>255.49</v>
      </c>
      <c r="H23" s="74">
        <f>(ROUND(126.269,0))</f>
        <v>126</v>
      </c>
      <c r="I23" s="104"/>
      <c r="J23" s="74"/>
    </row>
    <row r="24" spans="1:10" ht="13.35" customHeight="1" x14ac:dyDescent="0.15">
      <c r="A24" s="104" t="s">
        <v>76</v>
      </c>
      <c r="B24" s="288">
        <v>891</v>
      </c>
      <c r="C24" s="302">
        <v>724</v>
      </c>
      <c r="D24" s="74"/>
      <c r="E24" s="80">
        <v>707</v>
      </c>
      <c r="F24" s="74">
        <f>(ROUND(703.91+3.19,0))</f>
        <v>707</v>
      </c>
      <c r="G24" s="80">
        <f>(ROUND(464.948,0))</f>
        <v>465</v>
      </c>
      <c r="H24" s="74">
        <f>(ROUND(703.91+3.19,0))</f>
        <v>707</v>
      </c>
      <c r="I24" s="104"/>
      <c r="J24" s="74"/>
    </row>
    <row r="25" spans="1:10" ht="13.35" customHeight="1" x14ac:dyDescent="0.15">
      <c r="A25" s="104" t="s">
        <v>77</v>
      </c>
      <c r="B25" s="288" t="s">
        <v>545</v>
      </c>
      <c r="C25" s="302" t="s">
        <v>561</v>
      </c>
      <c r="D25" s="87"/>
      <c r="E25" s="89">
        <f>ROUND(SUM(E21:E24),0)</f>
        <v>1003</v>
      </c>
      <c r="F25" s="89">
        <f>ROUND(SUM(F21:F24),0)</f>
        <v>1003</v>
      </c>
      <c r="G25" s="89">
        <f>ROUND(SUM(G21:G24),0)</f>
        <v>1180</v>
      </c>
      <c r="H25" s="89">
        <f>ROUND(SUM(H21:H24),0)</f>
        <v>1003</v>
      </c>
      <c r="I25" s="102"/>
      <c r="J25" s="99"/>
    </row>
    <row r="26" spans="1:10" ht="13.35" customHeight="1" x14ac:dyDescent="0.15">
      <c r="A26" s="100" t="s">
        <v>78</v>
      </c>
      <c r="B26" s="344" t="s">
        <v>546</v>
      </c>
      <c r="C26" s="297" t="s">
        <v>562</v>
      </c>
      <c r="D26" s="87"/>
      <c r="E26" s="89"/>
      <c r="F26" s="89"/>
      <c r="G26" s="89"/>
      <c r="H26" s="89"/>
      <c r="I26" s="102"/>
      <c r="J26" s="99"/>
    </row>
    <row r="27" spans="1:10" ht="13.35" customHeight="1" x14ac:dyDescent="0.15">
      <c r="A27" s="104" t="s">
        <v>240</v>
      </c>
      <c r="B27" s="344" t="s">
        <v>547</v>
      </c>
      <c r="C27" s="298">
        <v>709</v>
      </c>
      <c r="D27" s="87"/>
      <c r="E27" s="89"/>
      <c r="F27" s="89"/>
      <c r="G27" s="89"/>
      <c r="H27" s="89"/>
      <c r="I27" s="102"/>
      <c r="J27" s="99"/>
    </row>
    <row r="28" spans="1:10" ht="13.35" customHeight="1" x14ac:dyDescent="0.15">
      <c r="A28" s="100" t="s">
        <v>224</v>
      </c>
      <c r="B28" s="344" t="s">
        <v>548</v>
      </c>
      <c r="C28" s="301" t="s">
        <v>563</v>
      </c>
      <c r="D28" s="87"/>
      <c r="E28" s="89"/>
      <c r="F28" s="89"/>
      <c r="G28" s="89"/>
      <c r="H28" s="89"/>
      <c r="I28" s="102"/>
      <c r="J28" s="99"/>
    </row>
    <row r="29" spans="1:10" ht="13.35" customHeight="1" x14ac:dyDescent="0.15">
      <c r="A29" s="265"/>
      <c r="B29" s="344"/>
      <c r="C29" s="299"/>
      <c r="D29" s="87"/>
      <c r="E29" s="89"/>
      <c r="F29" s="89"/>
      <c r="G29" s="89"/>
      <c r="H29" s="89"/>
      <c r="I29" s="102"/>
      <c r="J29" s="99"/>
    </row>
    <row r="30" spans="1:10" ht="13.35" customHeight="1" x14ac:dyDescent="0.15">
      <c r="A30" s="147" t="s">
        <v>250</v>
      </c>
      <c r="B30" s="331"/>
      <c r="C30" s="111"/>
      <c r="D30" s="164"/>
      <c r="E30" s="87"/>
      <c r="F30" s="121"/>
      <c r="G30" s="89"/>
      <c r="H30" s="89"/>
      <c r="I30" s="102"/>
      <c r="J30" s="99"/>
    </row>
    <row r="31" spans="1:10" ht="13.35" customHeight="1" x14ac:dyDescent="0.15">
      <c r="A31" s="107" t="s">
        <v>60</v>
      </c>
      <c r="B31" s="276" t="s">
        <v>549</v>
      </c>
      <c r="C31" s="278" t="s">
        <v>564</v>
      </c>
      <c r="D31" s="214">
        <v>2586</v>
      </c>
      <c r="E31" s="214">
        <f>2242+9/1.1159</f>
        <v>2250.0652388206827</v>
      </c>
      <c r="F31" s="235" t="s">
        <v>211</v>
      </c>
      <c r="G31" s="89"/>
      <c r="H31" s="89"/>
      <c r="I31" s="102"/>
      <c r="J31" s="99"/>
    </row>
    <row r="32" spans="1:10" ht="13.35" customHeight="1" x14ac:dyDescent="0.15">
      <c r="A32" s="76" t="s">
        <v>41</v>
      </c>
      <c r="B32" s="118" t="s">
        <v>550</v>
      </c>
      <c r="C32" s="271">
        <v>710</v>
      </c>
      <c r="D32" s="144">
        <v>748</v>
      </c>
      <c r="E32" s="144">
        <f>665+3/1.1159</f>
        <v>667.68841294022764</v>
      </c>
      <c r="F32" s="235" t="s">
        <v>211</v>
      </c>
      <c r="G32" s="89"/>
      <c r="H32" s="89"/>
      <c r="I32" s="102"/>
      <c r="J32" s="99"/>
    </row>
    <row r="33" spans="1:10" ht="13.35" customHeight="1" x14ac:dyDescent="0.15">
      <c r="A33" s="76" t="s">
        <v>50</v>
      </c>
      <c r="B33" s="351">
        <v>54</v>
      </c>
      <c r="C33" s="305">
        <v>65</v>
      </c>
      <c r="D33" s="144">
        <v>61</v>
      </c>
      <c r="E33" s="248">
        <v>55</v>
      </c>
      <c r="F33" s="238" t="s">
        <v>216</v>
      </c>
      <c r="G33" s="89"/>
      <c r="H33" s="89"/>
      <c r="I33" s="102"/>
      <c r="J33" s="99"/>
    </row>
    <row r="34" spans="1:10" ht="13.35" customHeight="1" x14ac:dyDescent="0.15">
      <c r="A34" s="147" t="s">
        <v>43</v>
      </c>
      <c r="B34" s="276" t="s">
        <v>551</v>
      </c>
      <c r="C34" s="278" t="s">
        <v>565</v>
      </c>
      <c r="D34" s="214">
        <f>SUM(D31:D33)</f>
        <v>3395</v>
      </c>
      <c r="E34" s="214">
        <f>ROUND(SUM(E31:E33),0)</f>
        <v>2973</v>
      </c>
      <c r="F34" s="220"/>
      <c r="G34" s="89"/>
      <c r="H34" s="89"/>
      <c r="I34" s="102"/>
      <c r="J34" s="99"/>
    </row>
    <row r="35" spans="1:10" ht="13.35" customHeight="1" x14ac:dyDescent="0.15">
      <c r="A35" s="265"/>
      <c r="B35" s="344"/>
      <c r="C35" s="299"/>
      <c r="D35" s="87"/>
      <c r="E35" s="89"/>
      <c r="F35" s="89"/>
      <c r="G35" s="89"/>
      <c r="H35" s="89"/>
      <c r="I35" s="102"/>
      <c r="J35" s="99"/>
    </row>
    <row r="36" spans="1:10" ht="13.35" customHeight="1" x14ac:dyDescent="0.15">
      <c r="A36" s="88" t="s">
        <v>210</v>
      </c>
      <c r="B36" s="331" t="s">
        <v>552</v>
      </c>
      <c r="C36" s="306" t="s">
        <v>566</v>
      </c>
      <c r="J36" s="71"/>
    </row>
    <row r="37" spans="1:10" s="76" customFormat="1" ht="15.75" customHeight="1" x14ac:dyDescent="0.15">
      <c r="A37" s="378" t="s">
        <v>249</v>
      </c>
      <c r="B37" s="378"/>
      <c r="C37" s="378"/>
      <c r="D37" s="378"/>
      <c r="E37" s="378"/>
      <c r="G37" s="129"/>
      <c r="H37" s="129"/>
      <c r="I37" s="129"/>
      <c r="J37" s="129"/>
    </row>
    <row r="38" spans="1:10" x14ac:dyDescent="0.15">
      <c r="J38" s="71"/>
    </row>
    <row r="39" spans="1:10" ht="12.75" x14ac:dyDescent="0.15">
      <c r="A39" s="184"/>
      <c r="J39" s="71"/>
    </row>
    <row r="40" spans="1:10" x14ac:dyDescent="0.15">
      <c r="J40" s="71"/>
    </row>
    <row r="41" spans="1:10" ht="12.75" x14ac:dyDescent="0.2">
      <c r="A41" s="185"/>
      <c r="J41" s="71"/>
    </row>
    <row r="42" spans="1:10" x14ac:dyDescent="0.15">
      <c r="J42" s="71"/>
    </row>
    <row r="43" spans="1:10" x14ac:dyDescent="0.15">
      <c r="J43" s="71"/>
    </row>
    <row r="44" spans="1:10" x14ac:dyDescent="0.15">
      <c r="J44" s="71"/>
    </row>
    <row r="45" spans="1:10" x14ac:dyDescent="0.15">
      <c r="J45" s="71"/>
    </row>
    <row r="46" spans="1:10" x14ac:dyDescent="0.15">
      <c r="J46" s="71"/>
    </row>
    <row r="47" spans="1:10" x14ac:dyDescent="0.15">
      <c r="J47" s="71"/>
    </row>
    <row r="48" spans="1:10" x14ac:dyDescent="0.15">
      <c r="J48" s="71"/>
    </row>
    <row r="49" spans="10:10" x14ac:dyDescent="0.15">
      <c r="J49" s="71"/>
    </row>
    <row r="50" spans="10:10" x14ac:dyDescent="0.15">
      <c r="J50" s="71"/>
    </row>
    <row r="51" spans="10:10" x14ac:dyDescent="0.15">
      <c r="J51" s="71"/>
    </row>
    <row r="52" spans="10:10" x14ac:dyDescent="0.15">
      <c r="J52" s="71"/>
    </row>
    <row r="53" spans="10:10" x14ac:dyDescent="0.15">
      <c r="J53" s="71"/>
    </row>
    <row r="54" spans="10:10" x14ac:dyDescent="0.15">
      <c r="J54" s="71"/>
    </row>
    <row r="55" spans="10:10" x14ac:dyDescent="0.15">
      <c r="J55" s="71"/>
    </row>
    <row r="56" spans="10:10" x14ac:dyDescent="0.15">
      <c r="J56" s="71"/>
    </row>
    <row r="57" spans="10:10" x14ac:dyDescent="0.15">
      <c r="J57" s="71"/>
    </row>
    <row r="58" spans="10:10" x14ac:dyDescent="0.15">
      <c r="J58" s="71"/>
    </row>
    <row r="59" spans="10:10" x14ac:dyDescent="0.15">
      <c r="J59" s="71"/>
    </row>
    <row r="60" spans="10:10" x14ac:dyDescent="0.15">
      <c r="J60" s="71"/>
    </row>
    <row r="61" spans="10:10" x14ac:dyDescent="0.15">
      <c r="J61" s="71"/>
    </row>
    <row r="62" spans="10:10" x14ac:dyDescent="0.15">
      <c r="J62" s="71"/>
    </row>
    <row r="63" spans="10:10" x14ac:dyDescent="0.15">
      <c r="J63" s="71"/>
    </row>
    <row r="64" spans="10:10" x14ac:dyDescent="0.15">
      <c r="J64" s="71"/>
    </row>
    <row r="65" spans="10:10" x14ac:dyDescent="0.15">
      <c r="J65" s="71"/>
    </row>
    <row r="66" spans="10:10" x14ac:dyDescent="0.15">
      <c r="J66" s="71"/>
    </row>
    <row r="67" spans="10:10" x14ac:dyDescent="0.15">
      <c r="J67" s="71"/>
    </row>
    <row r="68" spans="10:10" x14ac:dyDescent="0.15">
      <c r="J68" s="71"/>
    </row>
    <row r="69" spans="10:10" x14ac:dyDescent="0.15">
      <c r="J69" s="71"/>
    </row>
    <row r="70" spans="10:10" x14ac:dyDescent="0.15">
      <c r="J70" s="71"/>
    </row>
    <row r="71" spans="10:10" x14ac:dyDescent="0.15">
      <c r="J71" s="71"/>
    </row>
    <row r="72" spans="10:10" x14ac:dyDescent="0.15">
      <c r="J72" s="71"/>
    </row>
    <row r="73" spans="10:10" x14ac:dyDescent="0.15">
      <c r="J73" s="71"/>
    </row>
    <row r="74" spans="10:10" x14ac:dyDescent="0.15">
      <c r="J74" s="71"/>
    </row>
    <row r="75" spans="10:10" x14ac:dyDescent="0.15">
      <c r="J75" s="71"/>
    </row>
    <row r="76" spans="10:10" x14ac:dyDescent="0.15">
      <c r="J76" s="71"/>
    </row>
    <row r="77" spans="10:10" x14ac:dyDescent="0.15">
      <c r="J77" s="71"/>
    </row>
    <row r="78" spans="10:10" x14ac:dyDescent="0.15">
      <c r="J78" s="71"/>
    </row>
    <row r="79" spans="10:10" x14ac:dyDescent="0.15">
      <c r="J79" s="71"/>
    </row>
    <row r="80" spans="10:10" x14ac:dyDescent="0.15">
      <c r="J80" s="71"/>
    </row>
    <row r="81" spans="10:10" x14ac:dyDescent="0.15">
      <c r="J81" s="71"/>
    </row>
    <row r="82" spans="10:10" x14ac:dyDescent="0.15">
      <c r="J82" s="71"/>
    </row>
    <row r="83" spans="10:10" x14ac:dyDescent="0.15">
      <c r="J83" s="71"/>
    </row>
    <row r="84" spans="10:10" x14ac:dyDescent="0.15">
      <c r="J84" s="71"/>
    </row>
    <row r="85" spans="10:10" x14ac:dyDescent="0.15">
      <c r="J85" s="71"/>
    </row>
    <row r="86" spans="10:10" x14ac:dyDescent="0.15">
      <c r="J86" s="71"/>
    </row>
    <row r="87" spans="10:10" x14ac:dyDescent="0.15">
      <c r="J87" s="71"/>
    </row>
    <row r="88" spans="10:10" x14ac:dyDescent="0.15">
      <c r="J88" s="71"/>
    </row>
    <row r="89" spans="10:10" x14ac:dyDescent="0.15">
      <c r="J89" s="71"/>
    </row>
    <row r="90" spans="10:10" x14ac:dyDescent="0.15">
      <c r="J90" s="71"/>
    </row>
    <row r="91" spans="10:10" x14ac:dyDescent="0.15">
      <c r="J91" s="71"/>
    </row>
    <row r="92" spans="10:10" x14ac:dyDescent="0.15">
      <c r="J92" s="71"/>
    </row>
    <row r="93" spans="10:10" x14ac:dyDescent="0.15">
      <c r="J93" s="71"/>
    </row>
    <row r="94" spans="10:10" x14ac:dyDescent="0.15">
      <c r="J94" s="71"/>
    </row>
    <row r="95" spans="10:10" x14ac:dyDescent="0.15">
      <c r="J95" s="71"/>
    </row>
    <row r="96" spans="10:10" x14ac:dyDescent="0.15">
      <c r="J96" s="71"/>
    </row>
  </sheetData>
  <mergeCells count="3">
    <mergeCell ref="B2:C2"/>
    <mergeCell ref="E2:F2"/>
    <mergeCell ref="A37:E37"/>
  </mergeCells>
  <pageMargins left="0.70866141732283472" right="0.70866141732283472" top="0.78740157480314965" bottom="0.78740157480314965" header="0.31496062992125984" footer="0.31496062992125984"/>
  <pageSetup paperSize="9" scale="97" orientation="landscape" r:id="rId1"/>
  <headerFooter>
    <oddFooter>&amp;LBalance sheet&amp;Cpage 4 of 11&amp;RNovember 2, 2017</oddFooter>
  </headerFooter>
  <ignoredErrors>
    <ignoredError sqref="B8:C36" numberStoredAsText="1"/>
  </ignoredErrors>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14999847407452621"/>
    <pageSetUpPr fitToPage="1"/>
  </sheetPr>
  <dimension ref="A1:E27"/>
  <sheetViews>
    <sheetView showGridLines="0" zoomScale="115" zoomScaleNormal="115" workbookViewId="0">
      <selection activeCell="A31" sqref="A31"/>
    </sheetView>
  </sheetViews>
  <sheetFormatPr baseColWidth="10" defaultColWidth="11.42578125" defaultRowHeight="11.25" x14ac:dyDescent="0.15"/>
  <cols>
    <col min="1" max="1" width="63.7109375" style="67" customWidth="1"/>
    <col min="2" max="3" width="10.7109375" style="67" customWidth="1"/>
    <col min="4" max="4" width="13.140625" style="177" customWidth="1"/>
    <col min="5" max="5" width="11.42578125" style="177" customWidth="1"/>
    <col min="6" max="16384" width="11.42578125" style="67"/>
  </cols>
  <sheetData>
    <row r="1" spans="1:5" s="38" customFormat="1" ht="36" customHeight="1" x14ac:dyDescent="0.2">
      <c r="D1" s="37"/>
      <c r="E1" s="37"/>
    </row>
    <row r="2" spans="1:5" s="200" customFormat="1" ht="14.25" customHeight="1" x14ac:dyDescent="0.2">
      <c r="A2" s="201" t="s">
        <v>80</v>
      </c>
      <c r="B2" s="375"/>
      <c r="C2" s="375"/>
      <c r="D2" s="198"/>
      <c r="E2" s="270"/>
    </row>
    <row r="3" spans="1:5" s="71" customFormat="1" ht="21.75" customHeight="1" x14ac:dyDescent="0.15">
      <c r="A3" s="133" t="s">
        <v>214</v>
      </c>
      <c r="B3" s="379" t="s">
        <v>567</v>
      </c>
      <c r="C3" s="379"/>
      <c r="D3" s="379" t="s">
        <v>568</v>
      </c>
      <c r="E3" s="379"/>
    </row>
    <row r="4" spans="1:5" ht="14.25" hidden="1" customHeight="1" x14ac:dyDescent="0.15">
      <c r="A4" s="105" t="s">
        <v>117</v>
      </c>
      <c r="B4" s="262" t="s">
        <v>118</v>
      </c>
      <c r="C4" s="263" t="s">
        <v>119</v>
      </c>
      <c r="D4" s="262" t="s">
        <v>120</v>
      </c>
      <c r="E4" s="263" t="s">
        <v>121</v>
      </c>
    </row>
    <row r="5" spans="1:5" ht="13.35" customHeight="1" x14ac:dyDescent="0.15">
      <c r="A5" s="105"/>
      <c r="B5" s="130">
        <v>2017</v>
      </c>
      <c r="C5" s="264">
        <v>2016</v>
      </c>
      <c r="D5" s="130">
        <v>2017</v>
      </c>
      <c r="E5" s="264">
        <v>2016</v>
      </c>
    </row>
    <row r="6" spans="1:5" ht="13.35" customHeight="1" x14ac:dyDescent="0.15">
      <c r="A6" s="72" t="s">
        <v>81</v>
      </c>
      <c r="B6" s="347"/>
      <c r="C6" s="182"/>
      <c r="D6" s="347"/>
      <c r="E6" s="182"/>
    </row>
    <row r="7" spans="1:5" ht="13.35" customHeight="1" x14ac:dyDescent="0.15">
      <c r="A7" s="106" t="s">
        <v>82</v>
      </c>
      <c r="B7" s="118" t="s">
        <v>277</v>
      </c>
      <c r="C7" s="271" t="s">
        <v>303</v>
      </c>
      <c r="D7" s="118" t="s">
        <v>361</v>
      </c>
      <c r="E7" s="271" t="s">
        <v>387</v>
      </c>
    </row>
    <row r="8" spans="1:5" ht="13.35" customHeight="1" x14ac:dyDescent="0.15">
      <c r="A8" s="67" t="s">
        <v>83</v>
      </c>
      <c r="B8" s="136" t="s">
        <v>279</v>
      </c>
      <c r="C8" s="217" t="s">
        <v>305</v>
      </c>
      <c r="D8" s="136" t="s">
        <v>364</v>
      </c>
      <c r="E8" s="217" t="s">
        <v>390</v>
      </c>
    </row>
    <row r="9" spans="1:5" s="88" customFormat="1" ht="13.35" customHeight="1" x14ac:dyDescent="0.15">
      <c r="A9" s="67" t="s">
        <v>49</v>
      </c>
      <c r="B9" s="118" t="s">
        <v>130</v>
      </c>
      <c r="C9" s="271" t="s">
        <v>578</v>
      </c>
      <c r="D9" s="118" t="s">
        <v>588</v>
      </c>
      <c r="E9" s="271" t="s">
        <v>597</v>
      </c>
    </row>
    <row r="10" spans="1:5" s="88" customFormat="1" ht="13.35" customHeight="1" x14ac:dyDescent="0.15">
      <c r="A10" s="107" t="s">
        <v>48</v>
      </c>
      <c r="B10" s="331" t="s">
        <v>569</v>
      </c>
      <c r="C10" s="306" t="s">
        <v>579</v>
      </c>
      <c r="D10" s="331" t="s">
        <v>589</v>
      </c>
      <c r="E10" s="306" t="s">
        <v>598</v>
      </c>
    </row>
    <row r="11" spans="1:5" ht="13.35" customHeight="1" x14ac:dyDescent="0.15">
      <c r="A11" s="126" t="s">
        <v>51</v>
      </c>
      <c r="B11" s="352" t="s">
        <v>570</v>
      </c>
      <c r="C11" s="309" t="s">
        <v>401</v>
      </c>
      <c r="D11" s="352" t="s">
        <v>590</v>
      </c>
      <c r="E11" s="309" t="s">
        <v>531</v>
      </c>
    </row>
    <row r="12" spans="1:5" ht="13.35" customHeight="1" x14ac:dyDescent="0.15">
      <c r="B12" s="136"/>
      <c r="C12" s="310"/>
      <c r="D12" s="136"/>
      <c r="E12" s="310"/>
    </row>
    <row r="13" spans="1:5" ht="13.35" customHeight="1" x14ac:dyDescent="0.15">
      <c r="A13" s="72" t="s">
        <v>84</v>
      </c>
      <c r="B13" s="136"/>
      <c r="C13" s="310"/>
      <c r="D13" s="136"/>
      <c r="E13" s="310"/>
    </row>
    <row r="14" spans="1:5" ht="13.35" customHeight="1" x14ac:dyDescent="0.15">
      <c r="A14" s="67" t="s">
        <v>85</v>
      </c>
      <c r="B14" s="118" t="s">
        <v>571</v>
      </c>
      <c r="C14" s="271" t="s">
        <v>580</v>
      </c>
      <c r="D14" s="118" t="s">
        <v>591</v>
      </c>
      <c r="E14" s="271" t="s">
        <v>599</v>
      </c>
    </row>
    <row r="15" spans="1:5" ht="13.35" customHeight="1" x14ac:dyDescent="0.15">
      <c r="A15" s="67" t="s">
        <v>86</v>
      </c>
      <c r="B15" s="136">
        <v>2</v>
      </c>
      <c r="C15" s="217">
        <v>5</v>
      </c>
      <c r="D15" s="136">
        <v>18</v>
      </c>
      <c r="E15" s="217">
        <v>12</v>
      </c>
    </row>
    <row r="16" spans="1:5" ht="13.35" customHeight="1" x14ac:dyDescent="0.15">
      <c r="A16" s="67" t="s">
        <v>87</v>
      </c>
      <c r="B16" s="118" t="s">
        <v>572</v>
      </c>
      <c r="C16" s="271" t="s">
        <v>581</v>
      </c>
      <c r="D16" s="118" t="s">
        <v>592</v>
      </c>
      <c r="E16" s="271" t="s">
        <v>600</v>
      </c>
    </row>
    <row r="17" spans="1:5" ht="13.35" customHeight="1" x14ac:dyDescent="0.15">
      <c r="B17" s="118"/>
      <c r="C17" s="271"/>
      <c r="D17" s="118"/>
      <c r="E17" s="271"/>
    </row>
    <row r="18" spans="1:5" ht="13.35" customHeight="1" x14ac:dyDescent="0.15">
      <c r="A18" s="88" t="s">
        <v>88</v>
      </c>
      <c r="B18" s="331" t="s">
        <v>573</v>
      </c>
      <c r="C18" s="306" t="s">
        <v>582</v>
      </c>
      <c r="D18" s="331" t="s">
        <v>593</v>
      </c>
      <c r="E18" s="306" t="s">
        <v>601</v>
      </c>
    </row>
    <row r="19" spans="1:5" ht="13.35" customHeight="1" x14ac:dyDescent="0.15">
      <c r="A19" s="67" t="s">
        <v>51</v>
      </c>
      <c r="B19" s="352" t="s">
        <v>574</v>
      </c>
      <c r="C19" s="309" t="s">
        <v>583</v>
      </c>
      <c r="D19" s="352" t="s">
        <v>414</v>
      </c>
      <c r="E19" s="309" t="s">
        <v>316</v>
      </c>
    </row>
    <row r="20" spans="1:5" ht="13.35" customHeight="1" x14ac:dyDescent="0.15">
      <c r="A20" s="88"/>
      <c r="B20" s="331"/>
      <c r="C20" s="300"/>
      <c r="D20" s="331"/>
      <c r="E20" s="300"/>
    </row>
    <row r="21" spans="1:5" s="76" customFormat="1" ht="24.75" customHeight="1" x14ac:dyDescent="0.15">
      <c r="A21" s="108" t="s">
        <v>157</v>
      </c>
      <c r="B21" s="118" t="s">
        <v>575</v>
      </c>
      <c r="C21" s="271" t="s">
        <v>584</v>
      </c>
      <c r="D21" s="118" t="s">
        <v>594</v>
      </c>
      <c r="E21" s="271" t="s">
        <v>602</v>
      </c>
    </row>
    <row r="22" spans="1:5" s="76" customFormat="1" ht="13.35" customHeight="1" x14ac:dyDescent="0.15">
      <c r="A22" s="76" t="s">
        <v>89</v>
      </c>
      <c r="B22" s="118">
        <v>21</v>
      </c>
      <c r="C22" s="271" t="s">
        <v>585</v>
      </c>
      <c r="D22" s="118">
        <v>31</v>
      </c>
      <c r="E22" s="271">
        <v>173</v>
      </c>
    </row>
    <row r="23" spans="1:5" s="71" customFormat="1" ht="13.35" customHeight="1" x14ac:dyDescent="0.15">
      <c r="A23" s="76" t="s">
        <v>158</v>
      </c>
      <c r="B23" s="118" t="s">
        <v>576</v>
      </c>
      <c r="C23" s="271" t="s">
        <v>586</v>
      </c>
      <c r="D23" s="118" t="s">
        <v>595</v>
      </c>
      <c r="E23" s="271" t="s">
        <v>603</v>
      </c>
    </row>
    <row r="24" spans="1:5" ht="13.35" customHeight="1" x14ac:dyDescent="0.15">
      <c r="A24" s="100" t="s">
        <v>90</v>
      </c>
      <c r="B24" s="331" t="s">
        <v>577</v>
      </c>
      <c r="C24" s="306" t="s">
        <v>587</v>
      </c>
      <c r="D24" s="331" t="s">
        <v>596</v>
      </c>
      <c r="E24" s="306" t="s">
        <v>604</v>
      </c>
    </row>
    <row r="27" spans="1:5" x14ac:dyDescent="0.15">
      <c r="B27" s="135"/>
    </row>
  </sheetData>
  <mergeCells count="3">
    <mergeCell ref="B3:C3"/>
    <mergeCell ref="D3:E3"/>
    <mergeCell ref="B2:C2"/>
  </mergeCells>
  <pageMargins left="0.70866141732283472" right="0.70866141732283472" top="0.78740157480314965" bottom="0.78740157480314965" header="0.31496062992125984" footer="0.31496062992125984"/>
  <pageSetup paperSize="9" orientation="landscape" horizontalDpi="1200" verticalDpi="1200" r:id="rId1"/>
  <headerFooter>
    <oddFooter>&amp;LCash flow&amp;Cpage 5 of 11&amp;RNovember 2, 2017</oddFooter>
  </headerFooter>
  <ignoredErrors>
    <ignoredError sqref="B7:E23 B24:E24" numberStoredAsText="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ES68"/>
  <sheetViews>
    <sheetView showGridLines="0" zoomScale="120" zoomScaleNormal="120" workbookViewId="0">
      <selection activeCell="H35" sqref="H35"/>
    </sheetView>
  </sheetViews>
  <sheetFormatPr baseColWidth="10" defaultColWidth="11.42578125" defaultRowHeight="12.75" x14ac:dyDescent="0.2"/>
  <cols>
    <col min="1" max="1" width="38.28515625" style="55" customWidth="1"/>
    <col min="2" max="3" width="13.5703125" style="55" customWidth="1"/>
    <col min="4" max="5" width="10.7109375" style="38" customWidth="1"/>
    <col min="6" max="6" width="10.7109375" style="37" customWidth="1"/>
    <col min="7" max="7" width="10.5703125" style="141" customWidth="1"/>
    <col min="8" max="16384" width="11.42578125" style="66"/>
  </cols>
  <sheetData>
    <row r="1" spans="1:16373" ht="36.75" customHeight="1" x14ac:dyDescent="0.2">
      <c r="A1" s="38"/>
      <c r="B1" s="38"/>
      <c r="C1" s="38"/>
      <c r="G1" s="37"/>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row>
    <row r="2" spans="1:16373" s="200" customFormat="1" ht="14.25" customHeight="1" x14ac:dyDescent="0.2">
      <c r="A2" s="201" t="s">
        <v>91</v>
      </c>
      <c r="B2" s="375"/>
      <c r="C2" s="375"/>
      <c r="D2" s="211"/>
      <c r="E2" s="374"/>
      <c r="F2" s="374"/>
      <c r="G2" s="199"/>
    </row>
    <row r="3" spans="1:16373" ht="51.75" customHeight="1" x14ac:dyDescent="0.2">
      <c r="A3" s="84" t="s">
        <v>214</v>
      </c>
      <c r="B3" s="267">
        <v>2017</v>
      </c>
      <c r="C3" s="268">
        <v>2016</v>
      </c>
      <c r="D3" s="237" t="s">
        <v>55</v>
      </c>
      <c r="E3" s="269" t="s">
        <v>135</v>
      </c>
      <c r="F3" s="269" t="s">
        <v>125</v>
      </c>
      <c r="G3" s="269" t="s">
        <v>196</v>
      </c>
    </row>
    <row r="4" spans="1:16373" ht="12.75" hidden="1" customHeight="1" x14ac:dyDescent="0.2">
      <c r="A4" s="84" t="s">
        <v>117</v>
      </c>
      <c r="B4" s="62" t="s">
        <v>118</v>
      </c>
      <c r="C4" s="53" t="s">
        <v>119</v>
      </c>
      <c r="D4" s="49" t="s">
        <v>120</v>
      </c>
      <c r="E4" s="49" t="s">
        <v>121</v>
      </c>
      <c r="F4" s="49" t="s">
        <v>122</v>
      </c>
      <c r="G4" s="216" t="s">
        <v>123</v>
      </c>
    </row>
    <row r="5" spans="1:16373" ht="13.35" customHeight="1" x14ac:dyDescent="0.2">
      <c r="A5" s="84"/>
      <c r="B5" s="62"/>
      <c r="C5" s="53"/>
      <c r="D5" s="49"/>
      <c r="E5" s="49"/>
      <c r="F5" s="49"/>
      <c r="G5" s="216"/>
    </row>
    <row r="6" spans="1:16373" s="109" customFormat="1" ht="13.35" customHeight="1" x14ac:dyDescent="0.2">
      <c r="A6" s="59" t="s">
        <v>835</v>
      </c>
      <c r="B6" s="64"/>
      <c r="C6" s="55"/>
      <c r="D6" s="38"/>
      <c r="E6" s="38"/>
      <c r="F6" s="38"/>
      <c r="G6" s="216"/>
    </row>
    <row r="7" spans="1:16373" ht="13.35" customHeight="1" x14ac:dyDescent="0.2">
      <c r="A7" s="160" t="s">
        <v>92</v>
      </c>
      <c r="B7" s="276" t="s">
        <v>283</v>
      </c>
      <c r="C7" s="277" t="s">
        <v>295</v>
      </c>
      <c r="D7" s="278" t="s">
        <v>315</v>
      </c>
      <c r="E7" s="278" t="s">
        <v>334</v>
      </c>
      <c r="F7" s="278" t="s">
        <v>532</v>
      </c>
      <c r="G7" s="278"/>
    </row>
    <row r="8" spans="1:16373" ht="13.35" customHeight="1" x14ac:dyDescent="0.2">
      <c r="A8" s="55" t="s">
        <v>217</v>
      </c>
      <c r="B8" s="118" t="s">
        <v>282</v>
      </c>
      <c r="C8" s="273" t="s">
        <v>293</v>
      </c>
      <c r="D8" s="275" t="s">
        <v>313</v>
      </c>
      <c r="E8" s="275" t="s">
        <v>332</v>
      </c>
      <c r="F8" s="275" t="s">
        <v>689</v>
      </c>
      <c r="G8" s="275" t="s">
        <v>425</v>
      </c>
    </row>
    <row r="9" spans="1:16373" ht="13.35" customHeight="1" x14ac:dyDescent="0.2">
      <c r="A9" s="55" t="s">
        <v>235</v>
      </c>
      <c r="B9" s="272" t="s">
        <v>605</v>
      </c>
      <c r="C9" s="275" t="s">
        <v>631</v>
      </c>
      <c r="D9" s="275" t="s">
        <v>658</v>
      </c>
      <c r="E9" s="275" t="s">
        <v>315</v>
      </c>
      <c r="F9" s="275" t="s">
        <v>425</v>
      </c>
      <c r="G9" s="275" t="s">
        <v>425</v>
      </c>
    </row>
    <row r="10" spans="1:16373" ht="13.35" customHeight="1" x14ac:dyDescent="0.2">
      <c r="A10" s="55" t="s">
        <v>219</v>
      </c>
      <c r="B10" s="272" t="s">
        <v>606</v>
      </c>
      <c r="C10" s="275" t="s">
        <v>632</v>
      </c>
      <c r="D10" s="275" t="s">
        <v>659</v>
      </c>
      <c r="E10" s="275" t="s">
        <v>678</v>
      </c>
      <c r="F10" s="275" t="s">
        <v>694</v>
      </c>
      <c r="G10" s="312"/>
    </row>
    <row r="11" spans="1:16373" ht="13.35" customHeight="1" x14ac:dyDescent="0.2">
      <c r="A11" s="55" t="s">
        <v>218</v>
      </c>
      <c r="B11" s="272" t="s">
        <v>270</v>
      </c>
      <c r="C11" s="273" t="s">
        <v>294</v>
      </c>
      <c r="D11" s="275" t="s">
        <v>314</v>
      </c>
      <c r="E11" s="275" t="s">
        <v>333</v>
      </c>
      <c r="F11" s="275" t="s">
        <v>671</v>
      </c>
      <c r="G11" s="275"/>
    </row>
    <row r="12" spans="1:16373" s="109" customFormat="1" ht="13.35" customHeight="1" x14ac:dyDescent="0.2">
      <c r="A12" s="54"/>
      <c r="B12" s="276"/>
      <c r="C12" s="277"/>
      <c r="D12" s="278"/>
      <c r="E12" s="278"/>
      <c r="F12" s="313"/>
      <c r="G12" s="313"/>
    </row>
    <row r="13" spans="1:16373" ht="13.35" customHeight="1" x14ac:dyDescent="0.2">
      <c r="A13" s="59" t="s">
        <v>46</v>
      </c>
      <c r="B13" s="276" t="s">
        <v>428</v>
      </c>
      <c r="C13" s="277" t="s">
        <v>445</v>
      </c>
      <c r="D13" s="278" t="s">
        <v>425</v>
      </c>
      <c r="E13" s="278" t="s">
        <v>414</v>
      </c>
      <c r="F13" s="278" t="s">
        <v>398</v>
      </c>
      <c r="G13" s="313"/>
    </row>
    <row r="14" spans="1:16373" ht="13.35" customHeight="1" x14ac:dyDescent="0.2">
      <c r="A14" s="55" t="str">
        <f>+A8</f>
        <v>Health Care Services</v>
      </c>
      <c r="B14" s="118" t="s">
        <v>607</v>
      </c>
      <c r="C14" s="273" t="s">
        <v>633</v>
      </c>
      <c r="D14" s="275" t="s">
        <v>425</v>
      </c>
      <c r="E14" s="275" t="s">
        <v>679</v>
      </c>
      <c r="F14" s="275" t="s">
        <v>398</v>
      </c>
      <c r="G14" s="275" t="s">
        <v>711</v>
      </c>
    </row>
    <row r="15" spans="1:16373" ht="13.35" customHeight="1" x14ac:dyDescent="0.2">
      <c r="A15" s="55" t="s">
        <v>235</v>
      </c>
      <c r="B15" s="118" t="s">
        <v>608</v>
      </c>
      <c r="C15" s="273" t="s">
        <v>634</v>
      </c>
      <c r="D15" s="275" t="s">
        <v>660</v>
      </c>
      <c r="E15" s="275" t="s">
        <v>680</v>
      </c>
      <c r="F15" s="275" t="s">
        <v>662</v>
      </c>
      <c r="G15" s="275" t="s">
        <v>711</v>
      </c>
    </row>
    <row r="16" spans="1:16373" ht="13.35" customHeight="1" x14ac:dyDescent="0.2">
      <c r="A16" s="55" t="s">
        <v>219</v>
      </c>
      <c r="B16" s="272" t="s">
        <v>609</v>
      </c>
      <c r="C16" s="273" t="s">
        <v>632</v>
      </c>
      <c r="D16" s="275" t="s">
        <v>455</v>
      </c>
      <c r="E16" s="275" t="s">
        <v>681</v>
      </c>
      <c r="F16" s="275" t="s">
        <v>695</v>
      </c>
      <c r="G16" s="272"/>
    </row>
    <row r="17" spans="1:7" ht="13.35" customHeight="1" x14ac:dyDescent="0.2">
      <c r="A17" s="55" t="str">
        <f>+A11</f>
        <v>Health Care Products</v>
      </c>
      <c r="B17" s="272" t="s">
        <v>610</v>
      </c>
      <c r="C17" s="273" t="s">
        <v>635</v>
      </c>
      <c r="D17" s="275" t="s">
        <v>466</v>
      </c>
      <c r="E17" s="275" t="s">
        <v>682</v>
      </c>
      <c r="F17" s="275" t="s">
        <v>337</v>
      </c>
      <c r="G17" s="275"/>
    </row>
    <row r="18" spans="1:7" s="149" customFormat="1" ht="13.35" customHeight="1" x14ac:dyDescent="0.2">
      <c r="A18" s="37"/>
      <c r="B18" s="167"/>
      <c r="C18" s="167"/>
      <c r="D18" s="275"/>
      <c r="E18" s="275"/>
      <c r="F18" s="167"/>
      <c r="G18" s="314"/>
    </row>
    <row r="19" spans="1:7" ht="13.35" customHeight="1" x14ac:dyDescent="0.2">
      <c r="A19" s="59" t="s">
        <v>145</v>
      </c>
      <c r="B19" s="276" t="s">
        <v>434</v>
      </c>
      <c r="C19" s="277" t="s">
        <v>450</v>
      </c>
      <c r="D19" s="278" t="s">
        <v>347</v>
      </c>
      <c r="E19" s="278" t="s">
        <v>348</v>
      </c>
      <c r="F19" s="278" t="s">
        <v>680</v>
      </c>
      <c r="G19" s="278"/>
    </row>
    <row r="20" spans="1:7" ht="13.35" customHeight="1" x14ac:dyDescent="0.2">
      <c r="A20" s="55" t="str">
        <f>+A8</f>
        <v>Health Care Services</v>
      </c>
      <c r="B20" s="118" t="s">
        <v>611</v>
      </c>
      <c r="C20" s="273" t="s">
        <v>636</v>
      </c>
      <c r="D20" s="275" t="s">
        <v>314</v>
      </c>
      <c r="E20" s="275" t="s">
        <v>683</v>
      </c>
      <c r="F20" s="275" t="s">
        <v>468</v>
      </c>
      <c r="G20" s="275" t="s">
        <v>313</v>
      </c>
    </row>
    <row r="21" spans="1:7" ht="13.35" customHeight="1" x14ac:dyDescent="0.2">
      <c r="A21" s="55" t="str">
        <f>+A11</f>
        <v>Health Care Products</v>
      </c>
      <c r="B21" s="272" t="s">
        <v>612</v>
      </c>
      <c r="C21" s="273" t="s">
        <v>637</v>
      </c>
      <c r="D21" s="275" t="s">
        <v>661</v>
      </c>
      <c r="E21" s="275" t="s">
        <v>337</v>
      </c>
      <c r="F21" s="275" t="s">
        <v>343</v>
      </c>
      <c r="G21" s="275"/>
    </row>
    <row r="22" spans="1:7" ht="13.35" customHeight="1" x14ac:dyDescent="0.2">
      <c r="A22" s="55" t="s">
        <v>236</v>
      </c>
      <c r="B22" s="272" t="s">
        <v>613</v>
      </c>
      <c r="C22" s="275" t="s">
        <v>638</v>
      </c>
      <c r="D22" s="275" t="s">
        <v>662</v>
      </c>
      <c r="E22" s="275" t="s">
        <v>683</v>
      </c>
      <c r="F22" s="275" t="s">
        <v>696</v>
      </c>
      <c r="G22" s="316"/>
    </row>
    <row r="23" spans="1:7" ht="13.35" customHeight="1" x14ac:dyDescent="0.2">
      <c r="A23" s="55" t="s">
        <v>237</v>
      </c>
      <c r="B23" s="272" t="s">
        <v>614</v>
      </c>
      <c r="C23" s="273" t="s">
        <v>639</v>
      </c>
      <c r="D23" s="275" t="s">
        <v>663</v>
      </c>
      <c r="E23" s="275" t="s">
        <v>663</v>
      </c>
      <c r="F23" s="275" t="s">
        <v>697</v>
      </c>
      <c r="G23" s="316"/>
    </row>
    <row r="24" spans="1:7" ht="13.35" customHeight="1" x14ac:dyDescent="0.2">
      <c r="B24" s="317"/>
      <c r="C24" s="315"/>
      <c r="D24" s="275"/>
      <c r="E24" s="275"/>
      <c r="F24" s="167"/>
      <c r="G24" s="314"/>
    </row>
    <row r="25" spans="1:7" ht="13.35" customHeight="1" x14ac:dyDescent="0.2">
      <c r="A25" s="160" t="s">
        <v>94</v>
      </c>
      <c r="B25" s="276" t="s">
        <v>438</v>
      </c>
      <c r="C25" s="277" t="s">
        <v>454</v>
      </c>
      <c r="D25" s="278" t="s">
        <v>465</v>
      </c>
      <c r="E25" s="278" t="s">
        <v>311</v>
      </c>
      <c r="F25" s="278" t="s">
        <v>292</v>
      </c>
      <c r="G25" s="275"/>
    </row>
    <row r="26" spans="1:7" ht="13.35" customHeight="1" x14ac:dyDescent="0.2">
      <c r="A26" s="55" t="str">
        <f>+A8</f>
        <v>Health Care Services</v>
      </c>
      <c r="B26" s="118" t="s">
        <v>615</v>
      </c>
      <c r="C26" s="273" t="s">
        <v>640</v>
      </c>
      <c r="D26" s="275" t="s">
        <v>664</v>
      </c>
      <c r="E26" s="275" t="s">
        <v>684</v>
      </c>
      <c r="F26" s="275" t="s">
        <v>661</v>
      </c>
      <c r="G26" s="275" t="s">
        <v>712</v>
      </c>
    </row>
    <row r="27" spans="1:7" ht="13.35" customHeight="1" x14ac:dyDescent="0.2">
      <c r="A27" s="55" t="str">
        <f>+A15</f>
        <v xml:space="preserve">  Thereof Dialysis Care revenue</v>
      </c>
      <c r="B27" s="272" t="s">
        <v>616</v>
      </c>
      <c r="C27" s="273" t="s">
        <v>640</v>
      </c>
      <c r="D27" s="275" t="s">
        <v>665</v>
      </c>
      <c r="E27" s="275" t="s">
        <v>478</v>
      </c>
      <c r="F27" s="275" t="s">
        <v>698</v>
      </c>
      <c r="G27" s="275" t="s">
        <v>712</v>
      </c>
    </row>
    <row r="28" spans="1:7" ht="13.35" customHeight="1" x14ac:dyDescent="0.2">
      <c r="A28" s="55" t="str">
        <f>+A16</f>
        <v xml:space="preserve">  Thereof Care Coordination revenue</v>
      </c>
      <c r="B28" s="118" t="s">
        <v>162</v>
      </c>
      <c r="C28" s="273" t="s">
        <v>641</v>
      </c>
      <c r="D28" s="275" t="s">
        <v>203</v>
      </c>
      <c r="E28" s="275" t="s">
        <v>203</v>
      </c>
      <c r="F28" s="275"/>
      <c r="G28" s="275"/>
    </row>
    <row r="29" spans="1:7" ht="13.35" customHeight="1" x14ac:dyDescent="0.2">
      <c r="A29" s="55" t="str">
        <f>+A11</f>
        <v>Health Care Products</v>
      </c>
      <c r="B29" s="272" t="s">
        <v>617</v>
      </c>
      <c r="C29" s="273" t="s">
        <v>642</v>
      </c>
      <c r="D29" s="275" t="s">
        <v>666</v>
      </c>
      <c r="E29" s="275" t="s">
        <v>574</v>
      </c>
      <c r="F29" s="275" t="s">
        <v>699</v>
      </c>
      <c r="G29" s="312"/>
    </row>
    <row r="30" spans="1:7" ht="13.35" customHeight="1" x14ac:dyDescent="0.2">
      <c r="A30" s="142"/>
      <c r="B30" s="317"/>
      <c r="C30" s="315"/>
      <c r="D30" s="275"/>
      <c r="E30" s="275"/>
      <c r="F30" s="167"/>
      <c r="G30" s="314"/>
    </row>
    <row r="31" spans="1:7" ht="13.35" customHeight="1" x14ac:dyDescent="0.2">
      <c r="A31" s="160" t="s">
        <v>93</v>
      </c>
      <c r="B31" s="276" t="s">
        <v>305</v>
      </c>
      <c r="C31" s="277" t="s">
        <v>456</v>
      </c>
      <c r="D31" s="278" t="s">
        <v>468</v>
      </c>
      <c r="E31" s="278" t="s">
        <v>412</v>
      </c>
      <c r="F31" s="278" t="s">
        <v>416</v>
      </c>
      <c r="G31" s="275"/>
    </row>
    <row r="32" spans="1:7" ht="13.35" customHeight="1" x14ac:dyDescent="0.2">
      <c r="A32" s="55" t="str">
        <f>+A8</f>
        <v>Health Care Services</v>
      </c>
      <c r="B32" s="118" t="s">
        <v>618</v>
      </c>
      <c r="C32" s="273" t="s">
        <v>643</v>
      </c>
      <c r="D32" s="275" t="s">
        <v>667</v>
      </c>
      <c r="E32" s="275" t="s">
        <v>685</v>
      </c>
      <c r="F32" s="275" t="s">
        <v>700</v>
      </c>
      <c r="G32" s="275" t="s">
        <v>469</v>
      </c>
    </row>
    <row r="33" spans="1:7" ht="13.35" customHeight="1" x14ac:dyDescent="0.2">
      <c r="A33" s="55" t="str">
        <f>+A11</f>
        <v>Health Care Products</v>
      </c>
      <c r="B33" s="272" t="s">
        <v>162</v>
      </c>
      <c r="C33" s="273" t="s">
        <v>644</v>
      </c>
      <c r="D33" s="275" t="s">
        <v>401</v>
      </c>
      <c r="E33" s="275" t="s">
        <v>403</v>
      </c>
      <c r="F33" s="275" t="s">
        <v>411</v>
      </c>
      <c r="G33" s="312"/>
    </row>
    <row r="34" spans="1:7" ht="13.35" customHeight="1" x14ac:dyDescent="0.2">
      <c r="A34" s="142"/>
      <c r="B34" s="317"/>
      <c r="C34" s="315"/>
      <c r="D34" s="275"/>
      <c r="E34" s="275"/>
      <c r="F34" s="167"/>
      <c r="G34" s="314"/>
    </row>
    <row r="35" spans="1:7" ht="13.35" customHeight="1" x14ac:dyDescent="0.2">
      <c r="A35" s="59" t="s">
        <v>26</v>
      </c>
      <c r="B35" s="276" t="s">
        <v>442</v>
      </c>
      <c r="C35" s="277" t="s">
        <v>457</v>
      </c>
      <c r="D35" s="278" t="s">
        <v>327</v>
      </c>
      <c r="E35" s="278" t="s">
        <v>476</v>
      </c>
      <c r="F35" s="313"/>
      <c r="G35" s="167"/>
    </row>
    <row r="36" spans="1:7" ht="13.35" customHeight="1" x14ac:dyDescent="0.2">
      <c r="B36" s="272"/>
      <c r="C36" s="273"/>
      <c r="D36" s="275"/>
      <c r="E36" s="275"/>
      <c r="F36" s="167"/>
      <c r="G36" s="167"/>
    </row>
    <row r="37" spans="1:7" ht="13.35" customHeight="1" x14ac:dyDescent="0.2">
      <c r="A37" s="59" t="s">
        <v>836</v>
      </c>
      <c r="B37" s="283"/>
      <c r="C37" s="281"/>
      <c r="D37" s="282"/>
      <c r="E37" s="282"/>
      <c r="F37" s="280"/>
      <c r="G37" s="318"/>
    </row>
    <row r="38" spans="1:7" ht="13.35" customHeight="1" x14ac:dyDescent="0.2">
      <c r="A38" s="160" t="s">
        <v>92</v>
      </c>
      <c r="B38" s="276" t="s">
        <v>351</v>
      </c>
      <c r="C38" s="277" t="s">
        <v>375</v>
      </c>
      <c r="D38" s="278" t="s">
        <v>400</v>
      </c>
      <c r="E38" s="278" t="s">
        <v>406</v>
      </c>
      <c r="F38" s="278" t="s">
        <v>701</v>
      </c>
      <c r="G38" s="278"/>
    </row>
    <row r="39" spans="1:7" ht="13.35" customHeight="1" x14ac:dyDescent="0.2">
      <c r="A39" s="55" t="str">
        <f>+A8</f>
        <v>Health Care Services</v>
      </c>
      <c r="B39" s="118" t="s">
        <v>349</v>
      </c>
      <c r="C39" s="273" t="s">
        <v>373</v>
      </c>
      <c r="D39" s="275" t="s">
        <v>399</v>
      </c>
      <c r="E39" s="275" t="s">
        <v>416</v>
      </c>
      <c r="F39" s="275" t="s">
        <v>292</v>
      </c>
      <c r="G39" s="275" t="s">
        <v>713</v>
      </c>
    </row>
    <row r="40" spans="1:7" ht="13.35" customHeight="1" x14ac:dyDescent="0.2">
      <c r="A40" s="55" t="s">
        <v>235</v>
      </c>
      <c r="B40" s="272" t="s">
        <v>619</v>
      </c>
      <c r="C40" s="275" t="s">
        <v>645</v>
      </c>
      <c r="D40" s="275" t="s">
        <v>346</v>
      </c>
      <c r="E40" s="275" t="s">
        <v>686</v>
      </c>
      <c r="F40" s="275" t="s">
        <v>672</v>
      </c>
      <c r="G40" s="275" t="s">
        <v>713</v>
      </c>
    </row>
    <row r="41" spans="1:7" ht="13.35" customHeight="1" x14ac:dyDescent="0.2">
      <c r="A41" s="55" t="s">
        <v>219</v>
      </c>
      <c r="B41" s="272" t="s">
        <v>620</v>
      </c>
      <c r="C41" s="275" t="s">
        <v>646</v>
      </c>
      <c r="D41" s="275" t="s">
        <v>668</v>
      </c>
      <c r="E41" s="275" t="s">
        <v>687</v>
      </c>
      <c r="F41" s="275" t="s">
        <v>702</v>
      </c>
      <c r="G41" s="312"/>
    </row>
    <row r="42" spans="1:7" ht="13.35" customHeight="1" x14ac:dyDescent="0.2">
      <c r="A42" s="55" t="str">
        <f>+A11</f>
        <v>Health Care Products</v>
      </c>
      <c r="B42" s="272" t="s">
        <v>350</v>
      </c>
      <c r="C42" s="273" t="s">
        <v>374</v>
      </c>
      <c r="D42" s="275" t="s">
        <v>312</v>
      </c>
      <c r="E42" s="275" t="s">
        <v>292</v>
      </c>
      <c r="F42" s="275" t="s">
        <v>532</v>
      </c>
      <c r="G42" s="275"/>
    </row>
    <row r="43" spans="1:7" ht="13.35" customHeight="1" x14ac:dyDescent="0.2">
      <c r="A43" s="54"/>
      <c r="B43" s="276"/>
      <c r="C43" s="277"/>
      <c r="D43" s="278"/>
      <c r="E43" s="278"/>
      <c r="F43" s="313"/>
      <c r="G43" s="313"/>
    </row>
    <row r="44" spans="1:7" ht="13.35" customHeight="1" x14ac:dyDescent="0.2">
      <c r="A44" s="59" t="s">
        <v>46</v>
      </c>
      <c r="B44" s="276" t="s">
        <v>481</v>
      </c>
      <c r="C44" s="277" t="s">
        <v>503</v>
      </c>
      <c r="D44" s="278" t="s">
        <v>518</v>
      </c>
      <c r="E44" s="278" t="str">
        <f>+'Segment information'!I16</f>
        <v>9.8%</v>
      </c>
      <c r="F44" s="278" t="s">
        <v>292</v>
      </c>
      <c r="G44" s="313"/>
    </row>
    <row r="45" spans="1:7" ht="13.35" customHeight="1" x14ac:dyDescent="0.2">
      <c r="A45" s="55" t="str">
        <f>+A14</f>
        <v>Health Care Services</v>
      </c>
      <c r="B45" s="118" t="s">
        <v>621</v>
      </c>
      <c r="C45" s="273" t="s">
        <v>647</v>
      </c>
      <c r="D45" s="275" t="s">
        <v>399</v>
      </c>
      <c r="E45" s="275" t="s">
        <v>676</v>
      </c>
      <c r="F45" s="275" t="s">
        <v>703</v>
      </c>
      <c r="G45" s="275" t="s">
        <v>714</v>
      </c>
    </row>
    <row r="46" spans="1:7" ht="13.35" customHeight="1" x14ac:dyDescent="0.2">
      <c r="A46" s="55" t="str">
        <f>+A15</f>
        <v xml:space="preserve">  Thereof Dialysis Care revenue</v>
      </c>
      <c r="B46" s="272" t="s">
        <v>622</v>
      </c>
      <c r="C46" s="273" t="s">
        <v>648</v>
      </c>
      <c r="D46" s="275" t="s">
        <v>669</v>
      </c>
      <c r="E46" s="275" t="s">
        <v>348</v>
      </c>
      <c r="F46" s="275" t="s">
        <v>704</v>
      </c>
      <c r="G46" s="275" t="s">
        <v>714</v>
      </c>
    </row>
    <row r="47" spans="1:7" ht="13.35" customHeight="1" x14ac:dyDescent="0.2">
      <c r="A47" s="55" t="str">
        <f>+A16</f>
        <v xml:space="preserve">  Thereof Care Coordination revenue</v>
      </c>
      <c r="B47" s="272" t="s">
        <v>623</v>
      </c>
      <c r="C47" s="273" t="s">
        <v>646</v>
      </c>
      <c r="D47" s="275" t="s">
        <v>670</v>
      </c>
      <c r="E47" s="275" t="s">
        <v>688</v>
      </c>
      <c r="F47" s="275" t="s">
        <v>705</v>
      </c>
      <c r="G47" s="272"/>
    </row>
    <row r="48" spans="1:7" ht="13.35" customHeight="1" x14ac:dyDescent="0.2">
      <c r="A48" s="55" t="str">
        <f>+A17</f>
        <v>Health Care Products</v>
      </c>
      <c r="B48" s="272" t="s">
        <v>624</v>
      </c>
      <c r="C48" s="273" t="s">
        <v>649</v>
      </c>
      <c r="D48" s="275" t="s">
        <v>316</v>
      </c>
      <c r="E48" s="275" t="s">
        <v>314</v>
      </c>
      <c r="F48" s="275" t="s">
        <v>690</v>
      </c>
      <c r="G48" s="272"/>
    </row>
    <row r="49" spans="1:7" ht="13.35" customHeight="1" x14ac:dyDescent="0.2">
      <c r="A49" s="37"/>
      <c r="B49" s="167"/>
      <c r="C49" s="167"/>
      <c r="D49" s="275"/>
      <c r="E49" s="275"/>
      <c r="F49" s="167"/>
      <c r="G49" s="314"/>
    </row>
    <row r="50" spans="1:7" ht="13.35" customHeight="1" x14ac:dyDescent="0.2">
      <c r="A50" s="59" t="s">
        <v>145</v>
      </c>
      <c r="B50" s="276" t="s">
        <v>487</v>
      </c>
      <c r="C50" s="277" t="s">
        <v>509</v>
      </c>
      <c r="D50" s="278" t="s">
        <v>475</v>
      </c>
      <c r="E50" s="278" t="s">
        <v>532</v>
      </c>
      <c r="F50" s="278" t="s">
        <v>680</v>
      </c>
      <c r="G50" s="278"/>
    </row>
    <row r="51" spans="1:7" ht="13.35" customHeight="1" x14ac:dyDescent="0.2">
      <c r="A51" s="55" t="str">
        <f>+A20</f>
        <v>Health Care Services</v>
      </c>
      <c r="B51" s="118" t="s">
        <v>625</v>
      </c>
      <c r="C51" s="273" t="s">
        <v>650</v>
      </c>
      <c r="D51" s="275" t="s">
        <v>671</v>
      </c>
      <c r="E51" s="275" t="s">
        <v>689</v>
      </c>
      <c r="F51" s="275" t="s">
        <v>706</v>
      </c>
      <c r="G51" s="275" t="s">
        <v>680</v>
      </c>
    </row>
    <row r="52" spans="1:7" ht="13.35" customHeight="1" x14ac:dyDescent="0.2">
      <c r="A52" s="55" t="str">
        <f>+A21</f>
        <v>Health Care Products</v>
      </c>
      <c r="B52" s="272" t="s">
        <v>626</v>
      </c>
      <c r="C52" s="273" t="s">
        <v>651</v>
      </c>
      <c r="D52" s="275" t="s">
        <v>669</v>
      </c>
      <c r="E52" s="275" t="s">
        <v>398</v>
      </c>
      <c r="F52" s="275" t="s">
        <v>340</v>
      </c>
      <c r="G52" s="275"/>
    </row>
    <row r="53" spans="1:7" ht="13.35" customHeight="1" x14ac:dyDescent="0.2">
      <c r="A53" s="55" t="str">
        <f>+A22</f>
        <v xml:space="preserve">  Thereof Dialysis Products</v>
      </c>
      <c r="B53" s="272" t="s">
        <v>627</v>
      </c>
      <c r="C53" s="273" t="s">
        <v>652</v>
      </c>
      <c r="D53" s="275" t="s">
        <v>672</v>
      </c>
      <c r="E53" s="275" t="s">
        <v>690</v>
      </c>
      <c r="F53" s="275" t="s">
        <v>347</v>
      </c>
      <c r="G53" s="316"/>
    </row>
    <row r="54" spans="1:7" ht="13.35" customHeight="1" x14ac:dyDescent="0.2">
      <c r="A54" s="55" t="str">
        <f>+A23</f>
        <v xml:space="preserve">  Thereof Non-Dialysis Products</v>
      </c>
      <c r="B54" s="272" t="s">
        <v>232</v>
      </c>
      <c r="C54" s="273" t="s">
        <v>653</v>
      </c>
      <c r="D54" s="275" t="s">
        <v>673</v>
      </c>
      <c r="E54" s="275" t="s">
        <v>691</v>
      </c>
      <c r="F54" s="275" t="s">
        <v>707</v>
      </c>
      <c r="G54" s="316"/>
    </row>
    <row r="55" spans="1:7" ht="13.35" customHeight="1" x14ac:dyDescent="0.2">
      <c r="B55" s="317"/>
      <c r="C55" s="315"/>
      <c r="D55" s="275"/>
      <c r="E55" s="275"/>
      <c r="F55" s="167"/>
      <c r="G55" s="314"/>
    </row>
    <row r="56" spans="1:7" ht="13.35" customHeight="1" x14ac:dyDescent="0.2">
      <c r="A56" s="160" t="s">
        <v>94</v>
      </c>
      <c r="B56" s="276" t="s">
        <v>491</v>
      </c>
      <c r="C56" s="277" t="s">
        <v>511</v>
      </c>
      <c r="D56" s="278" t="s">
        <v>523</v>
      </c>
      <c r="E56" s="278" t="s">
        <v>534</v>
      </c>
      <c r="F56" s="278" t="s">
        <v>708</v>
      </c>
      <c r="G56" s="275"/>
    </row>
    <row r="57" spans="1:7" ht="13.35" customHeight="1" x14ac:dyDescent="0.2">
      <c r="A57" s="55" t="str">
        <f>+A26</f>
        <v>Health Care Services</v>
      </c>
      <c r="B57" s="118" t="s">
        <v>628</v>
      </c>
      <c r="C57" s="273" t="s">
        <v>654</v>
      </c>
      <c r="D57" s="275" t="s">
        <v>674</v>
      </c>
      <c r="E57" s="275" t="s">
        <v>430</v>
      </c>
      <c r="F57" s="275" t="s">
        <v>696</v>
      </c>
      <c r="G57" s="275" t="s">
        <v>471</v>
      </c>
    </row>
    <row r="58" spans="1:7" ht="13.35" customHeight="1" x14ac:dyDescent="0.2">
      <c r="A58" s="38" t="str">
        <f>+A46</f>
        <v xml:space="preserve">  Thereof Dialysis Care revenue</v>
      </c>
      <c r="B58" s="272" t="s">
        <v>629</v>
      </c>
      <c r="C58" s="275" t="s">
        <v>654</v>
      </c>
      <c r="D58" s="275" t="s">
        <v>675</v>
      </c>
      <c r="E58" s="275" t="s">
        <v>692</v>
      </c>
      <c r="F58" s="275" t="s">
        <v>709</v>
      </c>
      <c r="G58" s="275" t="s">
        <v>471</v>
      </c>
    </row>
    <row r="59" spans="1:7" ht="13.35" customHeight="1" x14ac:dyDescent="0.2">
      <c r="A59" s="55" t="str">
        <f>+A47</f>
        <v xml:space="preserve">  Thereof Care Coordination revenue</v>
      </c>
      <c r="B59" s="272" t="s">
        <v>630</v>
      </c>
      <c r="C59" s="273" t="s">
        <v>641</v>
      </c>
      <c r="D59" s="311" t="s">
        <v>203</v>
      </c>
      <c r="E59" s="311" t="s">
        <v>203</v>
      </c>
      <c r="F59" s="311"/>
      <c r="G59" s="316"/>
    </row>
    <row r="60" spans="1:7" ht="13.35" customHeight="1" x14ac:dyDescent="0.2">
      <c r="A60" s="55" t="str">
        <f>+A29</f>
        <v>Health Care Products</v>
      </c>
      <c r="B60" s="272" t="s">
        <v>596</v>
      </c>
      <c r="C60" s="273" t="s">
        <v>655</v>
      </c>
      <c r="D60" s="275" t="s">
        <v>676</v>
      </c>
      <c r="E60" s="275" t="s">
        <v>517</v>
      </c>
      <c r="F60" s="275" t="s">
        <v>685</v>
      </c>
      <c r="G60" s="312"/>
    </row>
    <row r="61" spans="1:7" ht="13.35" customHeight="1" x14ac:dyDescent="0.2">
      <c r="A61" s="142"/>
      <c r="B61" s="317"/>
      <c r="C61" s="315"/>
      <c r="D61" s="275"/>
      <c r="E61" s="275"/>
      <c r="F61" s="167"/>
      <c r="G61" s="314"/>
    </row>
    <row r="62" spans="1:7" ht="13.35" customHeight="1" x14ac:dyDescent="0.2">
      <c r="A62" s="160" t="s">
        <v>93</v>
      </c>
      <c r="B62" s="276" t="s">
        <v>495</v>
      </c>
      <c r="C62" s="277" t="s">
        <v>513</v>
      </c>
      <c r="D62" s="278" t="s">
        <v>526</v>
      </c>
      <c r="E62" s="278" t="s">
        <v>311</v>
      </c>
      <c r="F62" s="278" t="s">
        <v>291</v>
      </c>
      <c r="G62" s="275"/>
    </row>
    <row r="63" spans="1:7" ht="13.35" customHeight="1" x14ac:dyDescent="0.2">
      <c r="A63" s="55" t="str">
        <f>+A32</f>
        <v>Health Care Services</v>
      </c>
      <c r="B63" s="118" t="s">
        <v>573</v>
      </c>
      <c r="C63" s="273" t="s">
        <v>656</v>
      </c>
      <c r="D63" s="275" t="s">
        <v>677</v>
      </c>
      <c r="E63" s="275" t="s">
        <v>693</v>
      </c>
      <c r="F63" s="275" t="s">
        <v>710</v>
      </c>
      <c r="G63" s="275" t="s">
        <v>520</v>
      </c>
    </row>
    <row r="64" spans="1:7" ht="13.35" customHeight="1" x14ac:dyDescent="0.2">
      <c r="A64" s="55" t="str">
        <f>+A33</f>
        <v>Health Care Products</v>
      </c>
      <c r="B64" s="272" t="s">
        <v>587</v>
      </c>
      <c r="C64" s="273" t="s">
        <v>657</v>
      </c>
      <c r="D64" s="275" t="s">
        <v>447</v>
      </c>
      <c r="E64" s="275" t="s">
        <v>519</v>
      </c>
      <c r="F64" s="275" t="s">
        <v>416</v>
      </c>
      <c r="G64" s="312"/>
    </row>
    <row r="65" spans="1:7" ht="13.35" customHeight="1" x14ac:dyDescent="0.2">
      <c r="A65" s="142"/>
      <c r="B65" s="317"/>
      <c r="C65" s="315"/>
      <c r="D65" s="275"/>
      <c r="E65" s="275"/>
      <c r="F65" s="167"/>
      <c r="G65" s="314"/>
    </row>
    <row r="66" spans="1:7" ht="13.35" customHeight="1" x14ac:dyDescent="0.2">
      <c r="A66" s="59" t="s">
        <v>26</v>
      </c>
      <c r="B66" s="276" t="s">
        <v>499</v>
      </c>
      <c r="C66" s="277" t="s">
        <v>515</v>
      </c>
      <c r="D66" s="278" t="s">
        <v>527</v>
      </c>
      <c r="E66" s="278" t="s">
        <v>527</v>
      </c>
      <c r="F66" s="313"/>
      <c r="G66" s="167"/>
    </row>
    <row r="67" spans="1:7" ht="15.75" customHeight="1" x14ac:dyDescent="0.2">
      <c r="A67" s="122" t="s">
        <v>134</v>
      </c>
      <c r="B67" s="57"/>
      <c r="C67" s="57"/>
      <c r="D67" s="40"/>
      <c r="E67" s="40"/>
      <c r="F67" s="43"/>
    </row>
    <row r="68" spans="1:7" s="218" customFormat="1" ht="22.5" customHeight="1" thickBot="1" x14ac:dyDescent="0.25">
      <c r="A68" s="380" t="s">
        <v>715</v>
      </c>
      <c r="B68" s="380"/>
      <c r="C68" s="380"/>
      <c r="D68" s="380"/>
      <c r="E68" s="380"/>
      <c r="F68" s="380"/>
      <c r="G68" s="380"/>
    </row>
  </sheetData>
  <mergeCells count="3">
    <mergeCell ref="B2:C2"/>
    <mergeCell ref="E2:F2"/>
    <mergeCell ref="A68:G68"/>
  </mergeCells>
  <pageMargins left="0.70866141732283472" right="0.70866141732283472" top="0.78740157480314965" bottom="0.78740157480314965" header="0.31496062992125984" footer="0.31496062992125984"/>
  <pageSetup paperSize="9" scale="78" orientation="portrait" r:id="rId1"/>
  <headerFooter>
    <oddFooter>&amp;LRevenue development&amp;Cpage 6 of 11&amp;RNovember 2, 2017</oddFooter>
  </headerFooter>
  <ignoredErrors>
    <ignoredError sqref="B7:G66" numberStoredAsText="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4.9989318521683403E-2"/>
    <pageSetUpPr fitToPage="1"/>
  </sheetPr>
  <dimension ref="A1:I46"/>
  <sheetViews>
    <sheetView showGridLines="0" zoomScale="120" zoomScaleNormal="120" workbookViewId="0">
      <selection activeCell="C50" sqref="C50"/>
    </sheetView>
  </sheetViews>
  <sheetFormatPr baseColWidth="10" defaultColWidth="11.42578125" defaultRowHeight="11.25" x14ac:dyDescent="0.15"/>
  <cols>
    <col min="1" max="1" width="44.85546875" style="67" customWidth="1"/>
    <col min="2" max="3" width="13.5703125" style="67" customWidth="1"/>
    <col min="4" max="4" width="10.7109375" style="125" customWidth="1"/>
    <col min="5" max="5" width="12.140625" style="125" customWidth="1"/>
    <col min="6" max="7" width="13.5703125" style="67" customWidth="1"/>
    <col min="8" max="9" width="10.7109375" style="67" customWidth="1"/>
    <col min="10" max="16384" width="11.42578125" style="67"/>
  </cols>
  <sheetData>
    <row r="1" spans="1:9" s="38" customFormat="1" ht="36.75" customHeight="1" x14ac:dyDescent="0.2"/>
    <row r="2" spans="1:9" s="200" customFormat="1" ht="14.25" customHeight="1" x14ac:dyDescent="0.2">
      <c r="A2" s="201" t="s">
        <v>189</v>
      </c>
      <c r="B2" s="202"/>
      <c r="C2" s="202"/>
    </row>
    <row r="3" spans="1:9" ht="29.25" customHeight="1" x14ac:dyDescent="0.15">
      <c r="A3" s="134" t="s">
        <v>213</v>
      </c>
      <c r="B3" s="376" t="s">
        <v>268</v>
      </c>
      <c r="C3" s="376"/>
      <c r="D3" s="376"/>
      <c r="E3" s="376"/>
      <c r="F3" s="376" t="s">
        <v>269</v>
      </c>
      <c r="G3" s="376"/>
      <c r="H3" s="376"/>
      <c r="I3" s="376"/>
    </row>
    <row r="4" spans="1:9" ht="15.95" hidden="1" customHeight="1" x14ac:dyDescent="0.2">
      <c r="A4" s="151" t="s">
        <v>117</v>
      </c>
      <c r="B4" s="152" t="s">
        <v>118</v>
      </c>
      <c r="C4" s="152" t="s">
        <v>119</v>
      </c>
      <c r="D4" s="228" t="s">
        <v>120</v>
      </c>
      <c r="E4" s="229" t="s">
        <v>118</v>
      </c>
      <c r="F4" s="152" t="s">
        <v>119</v>
      </c>
      <c r="G4" s="153" t="s">
        <v>120</v>
      </c>
      <c r="H4" s="153"/>
      <c r="I4" s="66"/>
    </row>
    <row r="5" spans="1:9" ht="24" customHeight="1" x14ac:dyDescent="0.15">
      <c r="B5" s="249">
        <v>2017</v>
      </c>
      <c r="C5" s="253">
        <v>2016</v>
      </c>
      <c r="D5" s="254" t="s">
        <v>55</v>
      </c>
      <c r="E5" s="231" t="s">
        <v>135</v>
      </c>
      <c r="F5" s="247">
        <v>2017</v>
      </c>
      <c r="G5" s="255">
        <v>2016</v>
      </c>
      <c r="H5" s="252" t="s">
        <v>55</v>
      </c>
      <c r="I5" s="231" t="s">
        <v>135</v>
      </c>
    </row>
    <row r="6" spans="1:9" ht="13.5" customHeight="1" x14ac:dyDescent="0.15">
      <c r="B6" s="82"/>
      <c r="C6" s="150"/>
      <c r="D6" s="226"/>
      <c r="E6" s="226"/>
      <c r="F6" s="207"/>
      <c r="G6" s="206"/>
      <c r="H6" s="65"/>
      <c r="I6" s="232"/>
    </row>
    <row r="7" spans="1:9" ht="13.5" customHeight="1" x14ac:dyDescent="0.15">
      <c r="A7" s="205" t="s">
        <v>142</v>
      </c>
      <c r="B7" s="83"/>
      <c r="C7" s="73"/>
      <c r="D7" s="227"/>
      <c r="E7" s="233"/>
      <c r="F7" s="208"/>
      <c r="G7" s="209"/>
      <c r="H7" s="209"/>
      <c r="I7" s="233"/>
    </row>
    <row r="8" spans="1:9" ht="12" customHeight="1" x14ac:dyDescent="0.15">
      <c r="A8" s="159" t="str">
        <f>+A14</f>
        <v>Revenue in € million</v>
      </c>
      <c r="B8" s="118" t="s">
        <v>716</v>
      </c>
      <c r="C8" s="279" t="s">
        <v>720</v>
      </c>
      <c r="D8" s="271" t="s">
        <v>726</v>
      </c>
      <c r="E8" s="302" t="s">
        <v>666</v>
      </c>
      <c r="F8" s="288" t="s">
        <v>732</v>
      </c>
      <c r="G8" s="127" t="s">
        <v>737</v>
      </c>
      <c r="H8" s="127" t="s">
        <v>336</v>
      </c>
      <c r="I8" s="302" t="s">
        <v>743</v>
      </c>
    </row>
    <row r="9" spans="1:9" ht="12" customHeight="1" x14ac:dyDescent="0.15">
      <c r="A9" s="159" t="str">
        <f>+A15</f>
        <v>Operating income (EBIT) in € million</v>
      </c>
      <c r="B9" s="118" t="s">
        <v>717</v>
      </c>
      <c r="C9" s="279" t="s">
        <v>721</v>
      </c>
      <c r="D9" s="271" t="s">
        <v>327</v>
      </c>
      <c r="E9" s="320" t="s">
        <v>461</v>
      </c>
      <c r="F9" s="289" t="s">
        <v>733</v>
      </c>
      <c r="G9" s="293" t="s">
        <v>738</v>
      </c>
      <c r="H9" s="293" t="s">
        <v>399</v>
      </c>
      <c r="I9" s="320" t="s">
        <v>441</v>
      </c>
    </row>
    <row r="10" spans="1:9" ht="12" customHeight="1" x14ac:dyDescent="0.15">
      <c r="A10" s="159" t="s">
        <v>116</v>
      </c>
      <c r="B10" s="290" t="s">
        <v>281</v>
      </c>
      <c r="C10" s="292" t="s">
        <v>306</v>
      </c>
      <c r="D10" s="292"/>
      <c r="E10" s="321"/>
      <c r="F10" s="294" t="s">
        <v>306</v>
      </c>
      <c r="G10" s="295" t="s">
        <v>366</v>
      </c>
      <c r="H10" s="295"/>
      <c r="I10" s="321"/>
    </row>
    <row r="11" spans="1:9" ht="12" customHeight="1" x14ac:dyDescent="0.15">
      <c r="A11" s="159" t="str">
        <f>+A17</f>
        <v>Delivered EBIT in € million</v>
      </c>
      <c r="B11" s="118" t="s">
        <v>573</v>
      </c>
      <c r="C11" s="279" t="s">
        <v>722</v>
      </c>
      <c r="D11" s="271" t="s">
        <v>727</v>
      </c>
      <c r="E11" s="320" t="s">
        <v>331</v>
      </c>
      <c r="F11" s="289" t="s">
        <v>734</v>
      </c>
      <c r="G11" s="319" t="s">
        <v>739</v>
      </c>
      <c r="H11" s="293" t="s">
        <v>664</v>
      </c>
      <c r="I11" s="320" t="s">
        <v>410</v>
      </c>
    </row>
    <row r="12" spans="1:9" ht="12" customHeight="1" x14ac:dyDescent="0.15">
      <c r="A12" s="76"/>
      <c r="B12" s="279"/>
      <c r="C12" s="279"/>
      <c r="D12" s="271"/>
      <c r="E12" s="271"/>
      <c r="F12" s="288"/>
      <c r="G12" s="127"/>
      <c r="H12" s="127"/>
      <c r="I12" s="302"/>
    </row>
    <row r="13" spans="1:9" ht="13.35" customHeight="1" x14ac:dyDescent="0.15">
      <c r="A13" s="205" t="s">
        <v>139</v>
      </c>
      <c r="B13" s="118"/>
      <c r="C13" s="279"/>
      <c r="D13" s="271"/>
      <c r="E13" s="305"/>
      <c r="F13" s="289"/>
      <c r="G13" s="293"/>
      <c r="H13" s="293"/>
      <c r="I13" s="320"/>
    </row>
    <row r="14" spans="1:9" ht="12" customHeight="1" x14ac:dyDescent="0.15">
      <c r="A14" s="159" t="s">
        <v>207</v>
      </c>
      <c r="B14" s="118" t="s">
        <v>609</v>
      </c>
      <c r="C14" s="279" t="s">
        <v>632</v>
      </c>
      <c r="D14" s="271" t="str">
        <f>+'Revenue development'!D16</f>
        <v>19.9%</v>
      </c>
      <c r="E14" s="302" t="s">
        <v>681</v>
      </c>
      <c r="F14" s="288" t="s">
        <v>623</v>
      </c>
      <c r="G14" s="127" t="s">
        <v>646</v>
      </c>
      <c r="H14" s="127" t="s">
        <v>670</v>
      </c>
      <c r="I14" s="302" t="s">
        <v>688</v>
      </c>
    </row>
    <row r="15" spans="1:9" ht="12.75" customHeight="1" x14ac:dyDescent="0.15">
      <c r="A15" s="159" t="s">
        <v>208</v>
      </c>
      <c r="B15" s="118" t="s">
        <v>718</v>
      </c>
      <c r="C15" s="279" t="s">
        <v>723</v>
      </c>
      <c r="D15" s="320" t="s">
        <v>728</v>
      </c>
      <c r="E15" s="320" t="s">
        <v>730</v>
      </c>
      <c r="F15" s="289" t="s">
        <v>735</v>
      </c>
      <c r="G15" s="293" t="s">
        <v>168</v>
      </c>
      <c r="H15" s="293" t="s">
        <v>741</v>
      </c>
      <c r="I15" s="320" t="s">
        <v>744</v>
      </c>
    </row>
    <row r="16" spans="1:9" ht="12.75" customHeight="1" x14ac:dyDescent="0.15">
      <c r="A16" s="159" t="s">
        <v>116</v>
      </c>
      <c r="B16" s="290" t="s">
        <v>337</v>
      </c>
      <c r="C16" s="291" t="s">
        <v>724</v>
      </c>
      <c r="D16" s="321"/>
      <c r="E16" s="321"/>
      <c r="F16" s="294" t="s">
        <v>713</v>
      </c>
      <c r="G16" s="295" t="s">
        <v>471</v>
      </c>
      <c r="H16" s="295"/>
      <c r="I16" s="321"/>
    </row>
    <row r="17" spans="1:9" ht="12.75" customHeight="1" x14ac:dyDescent="0.15">
      <c r="A17" s="159" t="s">
        <v>209</v>
      </c>
      <c r="B17" s="118" t="s">
        <v>719</v>
      </c>
      <c r="C17" s="279" t="s">
        <v>725</v>
      </c>
      <c r="D17" s="320" t="s">
        <v>729</v>
      </c>
      <c r="E17" s="322" t="s">
        <v>731</v>
      </c>
      <c r="F17" s="323" t="s">
        <v>736</v>
      </c>
      <c r="G17" s="324" t="s">
        <v>740</v>
      </c>
      <c r="H17" s="324" t="s">
        <v>742</v>
      </c>
      <c r="I17" s="322" t="s">
        <v>745</v>
      </c>
    </row>
    <row r="22" spans="1:9" ht="14.25" x14ac:dyDescent="0.15">
      <c r="A22" s="201" t="s">
        <v>148</v>
      </c>
      <c r="B22" s="374"/>
      <c r="C22" s="374"/>
      <c r="D22" s="200"/>
    </row>
    <row r="23" spans="1:9" ht="23.25" customHeight="1" x14ac:dyDescent="0.15">
      <c r="A23" s="84" t="str">
        <f>+A3</f>
        <v>unaudited</v>
      </c>
      <c r="F23" s="376" t="s">
        <v>269</v>
      </c>
      <c r="G23" s="376"/>
      <c r="H23" s="376"/>
      <c r="I23" s="376"/>
    </row>
    <row r="24" spans="1:9" ht="12.75" hidden="1" customHeight="1" x14ac:dyDescent="0.2">
      <c r="A24" t="s">
        <v>117</v>
      </c>
      <c r="B24" t="s">
        <v>120</v>
      </c>
      <c r="C24" t="s">
        <v>121</v>
      </c>
      <c r="D24" s="216" t="s">
        <v>122</v>
      </c>
      <c r="E24" s="125" t="s">
        <v>123</v>
      </c>
      <c r="F24" t="s">
        <v>204</v>
      </c>
      <c r="G24" t="s">
        <v>121</v>
      </c>
      <c r="H24" s="216" t="s">
        <v>122</v>
      </c>
      <c r="I24" s="125" t="s">
        <v>123</v>
      </c>
    </row>
    <row r="25" spans="1:9" ht="24" customHeight="1" x14ac:dyDescent="0.15">
      <c r="A25" s="134"/>
      <c r="B25" s="223"/>
      <c r="C25" s="224"/>
      <c r="D25" s="230"/>
      <c r="E25" s="213"/>
      <c r="F25" s="257">
        <v>2017</v>
      </c>
      <c r="G25" s="258">
        <v>2016</v>
      </c>
      <c r="H25" s="259" t="s">
        <v>55</v>
      </c>
      <c r="I25" s="231" t="s">
        <v>135</v>
      </c>
    </row>
    <row r="26" spans="1:9" x14ac:dyDescent="0.15">
      <c r="A26" s="160" t="s">
        <v>46</v>
      </c>
      <c r="B26" s="243"/>
      <c r="C26" s="244"/>
      <c r="D26" s="245"/>
      <c r="E26" s="245"/>
      <c r="F26" s="243"/>
      <c r="G26" s="260"/>
      <c r="H26" s="261"/>
      <c r="I26" s="261"/>
    </row>
    <row r="27" spans="1:9" ht="12.75" x14ac:dyDescent="0.15">
      <c r="A27" s="204" t="s">
        <v>243</v>
      </c>
      <c r="B27" s="180"/>
      <c r="C27" s="244"/>
      <c r="D27" s="246"/>
      <c r="E27" s="246"/>
      <c r="F27" s="271" t="s">
        <v>746</v>
      </c>
      <c r="G27" s="325" t="s">
        <v>749</v>
      </c>
      <c r="H27" s="328" t="s">
        <v>752</v>
      </c>
      <c r="I27" s="325"/>
    </row>
    <row r="28" spans="1:9" ht="12.75" x14ac:dyDescent="0.15">
      <c r="A28" s="154" t="s">
        <v>244</v>
      </c>
      <c r="B28" s="180"/>
      <c r="C28" s="244"/>
      <c r="D28" s="246"/>
      <c r="E28" s="246"/>
      <c r="F28" s="271" t="s">
        <v>747</v>
      </c>
      <c r="G28" s="326" t="s">
        <v>750</v>
      </c>
      <c r="H28" s="326" t="s">
        <v>753</v>
      </c>
      <c r="I28" s="326" t="s">
        <v>691</v>
      </c>
    </row>
    <row r="29" spans="1:9" ht="12.75" x14ac:dyDescent="0.15">
      <c r="A29" s="155" t="s">
        <v>246</v>
      </c>
      <c r="B29" s="180"/>
      <c r="C29" s="244"/>
      <c r="D29" s="246"/>
      <c r="E29" s="246"/>
      <c r="F29" s="271" t="s">
        <v>748</v>
      </c>
      <c r="G29" s="327" t="s">
        <v>751</v>
      </c>
      <c r="H29" s="327" t="s">
        <v>754</v>
      </c>
      <c r="I29" s="327"/>
    </row>
    <row r="30" spans="1:9" s="76" customFormat="1" ht="29.25" customHeight="1" x14ac:dyDescent="0.2">
      <c r="A30" s="381" t="s">
        <v>245</v>
      </c>
      <c r="B30" s="381"/>
      <c r="C30" s="381"/>
      <c r="D30" s="381"/>
      <c r="E30" s="382"/>
      <c r="F30" s="382"/>
      <c r="G30" s="382"/>
      <c r="H30" s="382"/>
      <c r="I30" s="382"/>
    </row>
    <row r="35" spans="1:9" ht="14.25" x14ac:dyDescent="0.15">
      <c r="A35" s="201" t="s">
        <v>190</v>
      </c>
      <c r="B35" s="202"/>
      <c r="C35" s="198"/>
      <c r="D35" s="200"/>
      <c r="E35" s="200"/>
      <c r="F35" s="199"/>
      <c r="G35" s="200"/>
      <c r="H35" s="200"/>
      <c r="I35" s="200"/>
    </row>
    <row r="36" spans="1:9" ht="22.5" customHeight="1" x14ac:dyDescent="0.15">
      <c r="A36" s="84" t="str">
        <f>+A3</f>
        <v>unaudited</v>
      </c>
      <c r="B36" s="376" t="s">
        <v>269</v>
      </c>
      <c r="C36" s="376"/>
      <c r="D36" s="376"/>
      <c r="E36" s="376"/>
      <c r="F36" s="376"/>
      <c r="G36" s="376"/>
      <c r="H36" s="376"/>
      <c r="I36" s="376"/>
    </row>
    <row r="37" spans="1:9" ht="12.75" hidden="1" x14ac:dyDescent="0.2">
      <c r="A37" s="120" t="s">
        <v>117</v>
      </c>
      <c r="B37" s="186" t="s">
        <v>118</v>
      </c>
      <c r="C37" s="51" t="s">
        <v>119</v>
      </c>
      <c r="D37" s="234" t="s">
        <v>120</v>
      </c>
      <c r="E37" s="234" t="s">
        <v>121</v>
      </c>
      <c r="F37" s="51" t="s">
        <v>122</v>
      </c>
      <c r="G37" s="51" t="s">
        <v>123</v>
      </c>
      <c r="H37" s="51" t="s">
        <v>206</v>
      </c>
      <c r="I37" s="51" t="s">
        <v>124</v>
      </c>
    </row>
    <row r="38" spans="1:9" ht="24" customHeight="1" x14ac:dyDescent="0.2">
      <c r="A38" s="66"/>
      <c r="B38" s="219" t="s">
        <v>95</v>
      </c>
      <c r="C38" s="143" t="s">
        <v>112</v>
      </c>
      <c r="D38" s="215" t="s">
        <v>96</v>
      </c>
      <c r="E38" s="219" t="s">
        <v>97</v>
      </c>
      <c r="F38" s="143" t="s">
        <v>112</v>
      </c>
      <c r="G38" s="219" t="s">
        <v>149</v>
      </c>
      <c r="H38" s="143" t="s">
        <v>112</v>
      </c>
      <c r="I38" s="240"/>
    </row>
    <row r="39" spans="1:9" x14ac:dyDescent="0.15">
      <c r="A39" s="59" t="s">
        <v>98</v>
      </c>
      <c r="B39" s="278" t="s">
        <v>755</v>
      </c>
      <c r="C39" s="329" t="s">
        <v>757</v>
      </c>
      <c r="D39" s="278" t="s">
        <v>166</v>
      </c>
      <c r="E39" s="278" t="s">
        <v>762</v>
      </c>
      <c r="F39" s="274" t="s">
        <v>757</v>
      </c>
      <c r="G39" s="278" t="s">
        <v>769</v>
      </c>
      <c r="H39" s="274" t="s">
        <v>757</v>
      </c>
      <c r="I39" s="330"/>
    </row>
    <row r="40" spans="1:9" x14ac:dyDescent="0.15">
      <c r="A40" s="84"/>
      <c r="B40" s="275"/>
      <c r="C40" s="274"/>
      <c r="D40" s="275"/>
      <c r="E40" s="275"/>
      <c r="F40" s="274"/>
      <c r="G40" s="278"/>
      <c r="H40" s="274"/>
      <c r="I40" s="330"/>
    </row>
    <row r="41" spans="1:9" x14ac:dyDescent="0.15">
      <c r="A41" s="55" t="s">
        <v>46</v>
      </c>
      <c r="B41" s="275" t="s">
        <v>756</v>
      </c>
      <c r="C41" s="274" t="s">
        <v>757</v>
      </c>
      <c r="D41" s="275" t="s">
        <v>760</v>
      </c>
      <c r="E41" s="275" t="s">
        <v>763</v>
      </c>
      <c r="F41" s="274" t="s">
        <v>757</v>
      </c>
      <c r="G41" s="275" t="s">
        <v>770</v>
      </c>
      <c r="H41" s="274" t="s">
        <v>767</v>
      </c>
      <c r="I41" s="330"/>
    </row>
    <row r="42" spans="1:9" x14ac:dyDescent="0.15">
      <c r="A42" s="55"/>
      <c r="B42" s="275"/>
      <c r="C42" s="274"/>
      <c r="D42" s="275"/>
      <c r="E42" s="275"/>
      <c r="F42" s="274"/>
      <c r="G42" s="275"/>
      <c r="H42" s="274"/>
      <c r="I42" s="330"/>
    </row>
    <row r="43" spans="1:9" hidden="1" x14ac:dyDescent="0.15">
      <c r="A43" s="59" t="s">
        <v>25</v>
      </c>
      <c r="B43" s="275">
        <f>SUM(B44:B46)</f>
        <v>1351</v>
      </c>
      <c r="C43" s="274">
        <v>0</v>
      </c>
      <c r="D43" s="275">
        <f>SUM(D44:D46)</f>
        <v>0</v>
      </c>
      <c r="E43" s="275">
        <f>SUM(E44:E46)</f>
        <v>0</v>
      </c>
      <c r="F43" s="274">
        <v>0.01</v>
      </c>
      <c r="G43" s="275">
        <f>SUM(G44:G46)</f>
        <v>0</v>
      </c>
      <c r="H43" s="274">
        <v>0.02</v>
      </c>
      <c r="I43" s="330"/>
    </row>
    <row r="44" spans="1:9" x14ac:dyDescent="0.15">
      <c r="A44" s="55" t="s">
        <v>145</v>
      </c>
      <c r="B44" s="275">
        <v>732</v>
      </c>
      <c r="C44" s="274" t="s">
        <v>757</v>
      </c>
      <c r="D44" s="275" t="s">
        <v>499</v>
      </c>
      <c r="E44" s="275" t="s">
        <v>764</v>
      </c>
      <c r="F44" s="274" t="s">
        <v>758</v>
      </c>
      <c r="G44" s="275" t="s">
        <v>771</v>
      </c>
      <c r="H44" s="274" t="s">
        <v>774</v>
      </c>
      <c r="I44" s="330"/>
    </row>
    <row r="45" spans="1:9" x14ac:dyDescent="0.15">
      <c r="A45" s="55" t="s">
        <v>94</v>
      </c>
      <c r="B45" s="275">
        <v>389</v>
      </c>
      <c r="C45" s="274" t="s">
        <v>758</v>
      </c>
      <c r="D45" s="275" t="s">
        <v>761</v>
      </c>
      <c r="E45" s="275" t="s">
        <v>765</v>
      </c>
      <c r="F45" s="274" t="s">
        <v>767</v>
      </c>
      <c r="G45" s="275" t="s">
        <v>772</v>
      </c>
      <c r="H45" s="274" t="s">
        <v>775</v>
      </c>
      <c r="I45" s="330"/>
    </row>
    <row r="46" spans="1:9" x14ac:dyDescent="0.15">
      <c r="A46" s="55" t="s">
        <v>93</v>
      </c>
      <c r="B46" s="275">
        <v>230</v>
      </c>
      <c r="C46" s="274" t="s">
        <v>759</v>
      </c>
      <c r="D46" s="275" t="s">
        <v>457</v>
      </c>
      <c r="E46" s="275" t="s">
        <v>766</v>
      </c>
      <c r="F46" s="274" t="s">
        <v>768</v>
      </c>
      <c r="G46" s="275" t="s">
        <v>773</v>
      </c>
      <c r="H46" s="274" t="s">
        <v>768</v>
      </c>
      <c r="I46" s="330"/>
    </row>
  </sheetData>
  <mergeCells count="6">
    <mergeCell ref="B36:I36"/>
    <mergeCell ref="B22:C22"/>
    <mergeCell ref="F3:I3"/>
    <mergeCell ref="F23:I23"/>
    <mergeCell ref="B3:E3"/>
    <mergeCell ref="A30:I30"/>
  </mergeCells>
  <pageMargins left="0.70866141732283472" right="0.70866141732283472" top="0.78740157480314965" bottom="0.78740157480314965" header="0.31496062992125984" footer="0.31496062992125984"/>
  <pageSetup paperSize="9" scale="79" orientation="landscape" r:id="rId1"/>
  <headerFooter>
    <oddFooter>&amp;LKey metrics&amp;Cpage 7 of 11&amp;RNovember 2, 2017</oddFooter>
  </headerFooter>
  <ignoredErrors>
    <ignoredError sqref="B8:I17 F27:I29 B39:I46" numberStoredAsText="1"/>
  </ignoredErrors>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fitToPage="1"/>
  </sheetPr>
  <dimension ref="A1:N44"/>
  <sheetViews>
    <sheetView topLeftCell="B1" workbookViewId="0">
      <selection activeCell="C22" sqref="C22"/>
    </sheetView>
  </sheetViews>
  <sheetFormatPr baseColWidth="10" defaultColWidth="5.42578125" defaultRowHeight="12.75" x14ac:dyDescent="0.2"/>
  <cols>
    <col min="1" max="3" width="5.42578125" customWidth="1"/>
    <col min="4" max="4" width="1.28515625" customWidth="1"/>
    <col min="5" max="5" width="6" customWidth="1"/>
    <col min="6" max="6" width="1.28515625" customWidth="1"/>
    <col min="7" max="7" width="5.42578125" customWidth="1"/>
    <col min="8" max="8" width="1.42578125" customWidth="1"/>
    <col min="9" max="9" width="5.42578125" customWidth="1"/>
    <col min="10" max="10" width="1.42578125" customWidth="1"/>
    <col min="11" max="11" width="5.42578125" customWidth="1"/>
    <col min="12" max="12" width="1.42578125" customWidth="1"/>
  </cols>
  <sheetData>
    <row r="1" spans="1:14" ht="15.75" x14ac:dyDescent="0.25">
      <c r="A1" s="1" t="s">
        <v>0</v>
      </c>
      <c r="B1" s="2"/>
      <c r="C1" s="2"/>
      <c r="D1" s="2"/>
      <c r="E1" s="2"/>
      <c r="F1" s="2"/>
      <c r="G1" s="2"/>
      <c r="H1" s="2"/>
      <c r="I1" s="2"/>
      <c r="J1" s="2"/>
      <c r="K1" s="2"/>
      <c r="L1" s="2"/>
      <c r="M1" s="2"/>
      <c r="N1" s="2"/>
    </row>
    <row r="2" spans="1:14" ht="15.75" x14ac:dyDescent="0.25">
      <c r="A2" s="1" t="s">
        <v>1</v>
      </c>
      <c r="B2" s="2"/>
      <c r="C2" s="2"/>
      <c r="D2" s="2"/>
      <c r="E2" s="2"/>
      <c r="F2" s="2"/>
      <c r="G2" s="2"/>
      <c r="H2" s="2"/>
      <c r="I2" s="2"/>
      <c r="J2" s="2"/>
      <c r="K2" s="2"/>
      <c r="L2" s="2"/>
      <c r="M2" s="2"/>
      <c r="N2" s="2"/>
    </row>
    <row r="3" spans="1:14" ht="15" x14ac:dyDescent="0.2">
      <c r="A3" s="3" t="s">
        <v>2</v>
      </c>
      <c r="B3" s="4"/>
      <c r="C3" s="4"/>
      <c r="D3" s="4"/>
      <c r="E3" s="4"/>
      <c r="F3" s="4"/>
      <c r="G3" s="4"/>
      <c r="H3" s="4"/>
      <c r="I3" s="4"/>
      <c r="J3" s="4"/>
      <c r="K3" s="4"/>
      <c r="L3" s="4"/>
      <c r="M3" s="4"/>
      <c r="N3" s="4"/>
    </row>
    <row r="4" spans="1:14" x14ac:dyDescent="0.2">
      <c r="D4" s="24"/>
      <c r="G4" s="22" t="s">
        <v>37</v>
      </c>
      <c r="I4" s="22" t="s">
        <v>38</v>
      </c>
      <c r="K4" s="22" t="s">
        <v>37</v>
      </c>
    </row>
    <row r="5" spans="1:14" x14ac:dyDescent="0.2">
      <c r="D5" s="24"/>
      <c r="G5" t="s">
        <v>30</v>
      </c>
      <c r="I5" t="s">
        <v>32</v>
      </c>
      <c r="K5" t="s">
        <v>34</v>
      </c>
      <c r="M5" t="s">
        <v>36</v>
      </c>
    </row>
    <row r="6" spans="1:14" x14ac:dyDescent="0.2">
      <c r="D6" s="24"/>
      <c r="E6" t="s">
        <v>29</v>
      </c>
      <c r="G6" t="s">
        <v>31</v>
      </c>
      <c r="I6" t="s">
        <v>33</v>
      </c>
      <c r="K6" t="s">
        <v>35</v>
      </c>
      <c r="M6" t="s">
        <v>33</v>
      </c>
    </row>
    <row r="7" spans="1:14" x14ac:dyDescent="0.2">
      <c r="D7" s="24"/>
    </row>
    <row r="8" spans="1:14" x14ac:dyDescent="0.2">
      <c r="D8" s="24"/>
      <c r="E8" t="s">
        <v>3</v>
      </c>
      <c r="G8" t="s">
        <v>3</v>
      </c>
      <c r="I8" t="s">
        <v>3</v>
      </c>
      <c r="K8" t="s">
        <v>3</v>
      </c>
      <c r="M8" t="s">
        <v>3</v>
      </c>
    </row>
    <row r="9" spans="1:14" x14ac:dyDescent="0.2">
      <c r="D9" s="5"/>
      <c r="E9" t="s">
        <v>28</v>
      </c>
      <c r="G9" t="s">
        <v>28</v>
      </c>
      <c r="H9" s="5"/>
      <c r="I9" t="s">
        <v>28</v>
      </c>
      <c r="J9" s="5"/>
      <c r="K9" t="s">
        <v>28</v>
      </c>
      <c r="L9" s="5"/>
      <c r="M9" t="s">
        <v>28</v>
      </c>
    </row>
    <row r="10" spans="1:14" x14ac:dyDescent="0.2">
      <c r="D10" s="5"/>
      <c r="E10" t="s">
        <v>4</v>
      </c>
      <c r="G10" t="s">
        <v>4</v>
      </c>
      <c r="H10" s="5"/>
      <c r="I10" t="s">
        <v>4</v>
      </c>
      <c r="J10" s="5"/>
      <c r="K10" t="s">
        <v>4</v>
      </c>
      <c r="L10" s="5"/>
      <c r="M10" t="s">
        <v>4</v>
      </c>
    </row>
    <row r="11" spans="1:14" x14ac:dyDescent="0.2">
      <c r="D11" s="5"/>
      <c r="E11" s="6"/>
      <c r="G11" s="6"/>
      <c r="H11" s="5"/>
      <c r="I11" s="6"/>
      <c r="J11" s="5"/>
      <c r="K11" s="6"/>
      <c r="L11" s="5"/>
      <c r="M11" s="6"/>
    </row>
    <row r="12" spans="1:14" x14ac:dyDescent="0.2">
      <c r="A12" s="7"/>
      <c r="D12" s="8"/>
      <c r="E12" s="8"/>
      <c r="G12" s="8"/>
      <c r="H12" s="8"/>
      <c r="I12" s="8"/>
      <c r="J12" s="8"/>
      <c r="K12" s="8"/>
      <c r="L12" s="8"/>
      <c r="M12" s="8"/>
    </row>
    <row r="13" spans="1:14" x14ac:dyDescent="0.2">
      <c r="A13" s="9"/>
      <c r="D13" s="8"/>
      <c r="E13" s="8"/>
      <c r="G13" s="8"/>
      <c r="H13" s="8"/>
      <c r="I13" s="8"/>
      <c r="J13" s="8"/>
      <c r="K13" s="8"/>
      <c r="L13" s="8"/>
      <c r="M13" s="8"/>
    </row>
    <row r="14" spans="1:14" x14ac:dyDescent="0.2">
      <c r="A14" s="9"/>
      <c r="D14" s="8"/>
      <c r="E14" s="8"/>
      <c r="G14" s="8"/>
      <c r="H14" s="8"/>
      <c r="I14" s="8"/>
      <c r="J14" s="8"/>
      <c r="K14" s="8"/>
      <c r="L14" s="8"/>
      <c r="M14" s="8"/>
    </row>
    <row r="15" spans="1:14" x14ac:dyDescent="0.2">
      <c r="A15" t="s">
        <v>5</v>
      </c>
      <c r="C15" s="11"/>
      <c r="D15" s="12"/>
      <c r="E15" s="14">
        <v>883028</v>
      </c>
      <c r="F15" s="11"/>
      <c r="G15" s="14">
        <v>0</v>
      </c>
      <c r="H15" s="12"/>
      <c r="I15" s="14">
        <v>61918</v>
      </c>
      <c r="J15" s="12"/>
      <c r="K15" s="10"/>
      <c r="L15" s="12"/>
      <c r="M15" s="14">
        <f>+E15+G15-I15-K15</f>
        <v>821110</v>
      </c>
      <c r="N15" s="25"/>
    </row>
    <row r="16" spans="1:14" x14ac:dyDescent="0.2">
      <c r="A16" t="s">
        <v>6</v>
      </c>
      <c r="D16" s="12"/>
      <c r="E16" s="26">
        <v>518875</v>
      </c>
      <c r="G16" s="13">
        <v>0</v>
      </c>
      <c r="H16" s="12"/>
      <c r="I16" s="13">
        <v>36729</v>
      </c>
      <c r="J16" s="12"/>
      <c r="K16" s="14">
        <v>29893</v>
      </c>
      <c r="L16" s="12"/>
      <c r="M16" s="14">
        <f>+E16+G16-I16+K16</f>
        <v>512039</v>
      </c>
    </row>
    <row r="17" spans="1:13" x14ac:dyDescent="0.2">
      <c r="A17" s="22" t="s">
        <v>7</v>
      </c>
      <c r="D17" s="12"/>
      <c r="E17" s="16">
        <f>+E15-E16</f>
        <v>364153</v>
      </c>
      <c r="G17" s="16">
        <f>+G15-G16</f>
        <v>0</v>
      </c>
      <c r="H17" s="12"/>
      <c r="I17" s="16">
        <f>+I15-I16</f>
        <v>25189</v>
      </c>
      <c r="J17" s="12"/>
      <c r="K17" s="16">
        <f>+K15-K16</f>
        <v>-29893</v>
      </c>
      <c r="L17" s="12"/>
      <c r="M17" s="16">
        <f>M15-M16</f>
        <v>309071</v>
      </c>
    </row>
    <row r="18" spans="1:13" x14ac:dyDescent="0.2">
      <c r="D18" s="12"/>
      <c r="E18" s="14"/>
      <c r="G18" s="14"/>
      <c r="H18" s="14"/>
      <c r="I18" s="14"/>
      <c r="J18" s="14"/>
      <c r="K18" s="14"/>
      <c r="L18" s="14"/>
      <c r="M18" s="14"/>
    </row>
    <row r="19" spans="1:13" x14ac:dyDescent="0.2">
      <c r="A19" t="s">
        <v>8</v>
      </c>
      <c r="D19" s="12"/>
      <c r="E19" s="26">
        <f>262361+61</f>
        <v>262422</v>
      </c>
      <c r="G19" s="14">
        <v>-351</v>
      </c>
      <c r="H19" s="14"/>
      <c r="I19" s="13">
        <v>32180</v>
      </c>
      <c r="J19" s="14"/>
      <c r="K19" s="14">
        <v>-29893</v>
      </c>
      <c r="L19" s="14"/>
      <c r="M19" s="14">
        <f>+E19+G19-I19+K19</f>
        <v>199998</v>
      </c>
    </row>
    <row r="20" spans="1:13" x14ac:dyDescent="0.2">
      <c r="A20" t="s">
        <v>9</v>
      </c>
      <c r="D20" s="12"/>
      <c r="E20" s="13">
        <f>4632</f>
        <v>4632</v>
      </c>
      <c r="G20" s="13">
        <v>0</v>
      </c>
      <c r="H20" s="14"/>
      <c r="I20" s="13"/>
      <c r="J20" s="14"/>
      <c r="K20" s="14">
        <v>0</v>
      </c>
      <c r="L20" s="14"/>
      <c r="M20" s="14">
        <f>+E20+G20-I20-K20</f>
        <v>4632</v>
      </c>
    </row>
    <row r="21" spans="1:13" ht="13.5" thickBot="1" x14ac:dyDescent="0.25">
      <c r="A21" s="22" t="s">
        <v>10</v>
      </c>
      <c r="D21" s="12"/>
      <c r="E21" s="17">
        <f>+E17-E19-E20</f>
        <v>97099</v>
      </c>
      <c r="G21" s="17">
        <f>+G17-G19-G20</f>
        <v>351</v>
      </c>
      <c r="H21" s="14"/>
      <c r="I21" s="17">
        <f>+I17-I19-I20</f>
        <v>-6991</v>
      </c>
      <c r="J21" s="14"/>
      <c r="K21" s="17">
        <f>+K17-K19-K20</f>
        <v>0</v>
      </c>
      <c r="L21" s="14"/>
      <c r="M21" s="17">
        <f>+M17-M19-M20</f>
        <v>104441</v>
      </c>
    </row>
    <row r="22" spans="1:13" ht="13.5" thickTop="1" x14ac:dyDescent="0.2">
      <c r="D22" s="12"/>
      <c r="E22" s="14"/>
      <c r="G22" s="14"/>
      <c r="H22" s="14"/>
      <c r="I22" s="14"/>
      <c r="J22" s="14"/>
      <c r="K22" s="14"/>
      <c r="L22" s="14"/>
      <c r="M22" s="14"/>
    </row>
    <row r="23" spans="1:13" x14ac:dyDescent="0.2">
      <c r="A23" t="s">
        <v>11</v>
      </c>
      <c r="D23" s="12"/>
      <c r="E23" s="13">
        <f>51552-2725</f>
        <v>48827</v>
      </c>
      <c r="G23" s="13"/>
      <c r="H23" s="14"/>
      <c r="I23" s="13"/>
      <c r="J23" s="14"/>
      <c r="K23" s="14">
        <v>0</v>
      </c>
      <c r="L23" s="14"/>
      <c r="M23" s="14">
        <f>+E23+G23-I23-K23</f>
        <v>48827</v>
      </c>
    </row>
    <row r="24" spans="1:13" x14ac:dyDescent="0.2">
      <c r="A24" t="s">
        <v>12</v>
      </c>
      <c r="D24" s="12"/>
      <c r="E24" s="13">
        <v>0</v>
      </c>
      <c r="G24" s="13">
        <v>0</v>
      </c>
      <c r="H24" s="14"/>
      <c r="I24" s="13">
        <v>0</v>
      </c>
      <c r="J24" s="14"/>
      <c r="K24" s="14">
        <v>0</v>
      </c>
      <c r="L24" s="14"/>
      <c r="M24" s="14">
        <f>+E24+G24-I24-K24</f>
        <v>0</v>
      </c>
    </row>
    <row r="25" spans="1:13" x14ac:dyDescent="0.2">
      <c r="A25" s="22" t="s">
        <v>13</v>
      </c>
      <c r="D25" s="12"/>
      <c r="E25" s="16">
        <f>+E21-E23-E24</f>
        <v>48272</v>
      </c>
      <c r="G25" s="16">
        <f>+G21-G23-G24</f>
        <v>351</v>
      </c>
      <c r="H25" s="14"/>
      <c r="I25" s="16">
        <f>+I21-I23-I24</f>
        <v>-6991</v>
      </c>
      <c r="J25" s="14"/>
      <c r="K25" s="16">
        <f>+K21-K23-K24</f>
        <v>0</v>
      </c>
      <c r="L25" s="14"/>
      <c r="M25" s="16">
        <f>+M21-M23-M24</f>
        <v>55614</v>
      </c>
    </row>
    <row r="26" spans="1:13" x14ac:dyDescent="0.2">
      <c r="D26" s="12"/>
      <c r="E26" s="14"/>
      <c r="G26" s="14"/>
      <c r="H26" s="14"/>
      <c r="I26" s="14"/>
      <c r="J26" s="14"/>
      <c r="K26" s="14"/>
      <c r="L26" s="14"/>
      <c r="M26" s="14"/>
    </row>
    <row r="27" spans="1:13" x14ac:dyDescent="0.2">
      <c r="A27" t="s">
        <v>14</v>
      </c>
      <c r="D27" s="28"/>
      <c r="E27" s="14">
        <v>22824</v>
      </c>
      <c r="G27" s="14">
        <v>164</v>
      </c>
      <c r="H27" s="14"/>
      <c r="I27" s="14">
        <v>-2562</v>
      </c>
      <c r="J27" s="14"/>
      <c r="K27" s="14">
        <v>0</v>
      </c>
      <c r="L27" s="14"/>
      <c r="M27" s="14">
        <f>+E27+G27-I27-K27</f>
        <v>25550</v>
      </c>
    </row>
    <row r="28" spans="1:13" x14ac:dyDescent="0.2">
      <c r="A28" t="s">
        <v>15</v>
      </c>
      <c r="D28" s="12"/>
      <c r="E28" s="15">
        <v>686</v>
      </c>
      <c r="G28" s="15"/>
      <c r="H28" s="14"/>
      <c r="I28" s="15"/>
      <c r="J28" s="14"/>
      <c r="K28" s="14">
        <v>0</v>
      </c>
      <c r="L28" s="14"/>
      <c r="M28" s="14">
        <f>+E28+G28-I28-K28</f>
        <v>686</v>
      </c>
    </row>
    <row r="29" spans="1:13" ht="13.5" thickBot="1" x14ac:dyDescent="0.25">
      <c r="A29" s="22" t="s">
        <v>16</v>
      </c>
      <c r="D29" s="30"/>
      <c r="E29" s="29">
        <f>+E25-E27-E28</f>
        <v>24762</v>
      </c>
      <c r="G29" s="29">
        <f>+G25-G27-G28</f>
        <v>187</v>
      </c>
      <c r="H29" s="19"/>
      <c r="I29" s="35">
        <f>+I25-I27-I28</f>
        <v>-4429</v>
      </c>
      <c r="J29" s="19"/>
      <c r="K29" s="18">
        <f>+K25-K27-K28</f>
        <v>0</v>
      </c>
      <c r="L29" s="19"/>
      <c r="M29" s="29">
        <f>+M25-M27-M28</f>
        <v>29378</v>
      </c>
    </row>
    <row r="30" spans="1:13" x14ac:dyDescent="0.2">
      <c r="D30" s="30"/>
      <c r="E30" s="20"/>
      <c r="G30" s="20"/>
      <c r="H30" s="19"/>
      <c r="I30" s="20"/>
      <c r="J30" s="19"/>
      <c r="K30" s="20"/>
      <c r="L30" s="19"/>
      <c r="M30" s="20"/>
    </row>
    <row r="31" spans="1:13" x14ac:dyDescent="0.2">
      <c r="A31" t="s">
        <v>17</v>
      </c>
      <c r="D31" s="30"/>
      <c r="E31" s="20"/>
      <c r="G31" s="20"/>
      <c r="H31" s="19"/>
      <c r="I31" s="20"/>
      <c r="J31" s="19"/>
      <c r="K31" s="20"/>
      <c r="L31" s="19"/>
      <c r="M31" s="20"/>
    </row>
    <row r="32" spans="1:13" x14ac:dyDescent="0.2">
      <c r="A32" t="s">
        <v>18</v>
      </c>
      <c r="D32" s="31"/>
      <c r="E32" s="21"/>
      <c r="G32" s="14"/>
      <c r="H32" s="19"/>
      <c r="I32" s="14"/>
      <c r="J32" s="19"/>
      <c r="K32" s="14"/>
      <c r="L32" s="19"/>
      <c r="M32" s="14">
        <f>+I29</f>
        <v>-4429</v>
      </c>
    </row>
    <row r="33" spans="1:14" x14ac:dyDescent="0.2">
      <c r="D33" s="33"/>
      <c r="E33" s="32"/>
      <c r="G33" s="14"/>
      <c r="H33" s="19"/>
      <c r="I33" s="14"/>
      <c r="J33" s="19"/>
      <c r="K33" s="14"/>
      <c r="L33" s="19"/>
      <c r="M33" s="27"/>
    </row>
    <row r="34" spans="1:14" x14ac:dyDescent="0.2">
      <c r="A34" t="s">
        <v>19</v>
      </c>
      <c r="D34" s="33"/>
      <c r="E34" s="34"/>
      <c r="G34" s="14"/>
      <c r="H34" s="19"/>
      <c r="I34" s="14"/>
      <c r="J34" s="19"/>
      <c r="K34" s="14"/>
      <c r="L34" s="19"/>
      <c r="M34" s="27">
        <v>0</v>
      </c>
    </row>
    <row r="35" spans="1:14" x14ac:dyDescent="0.2">
      <c r="D35" s="31"/>
      <c r="E35" s="21"/>
      <c r="G35" s="14"/>
      <c r="H35" s="19"/>
      <c r="I35" s="14"/>
      <c r="J35" s="19"/>
      <c r="K35" s="14"/>
      <c r="L35" s="19"/>
      <c r="M35" s="27"/>
    </row>
    <row r="36" spans="1:14" x14ac:dyDescent="0.2">
      <c r="A36" t="s">
        <v>20</v>
      </c>
      <c r="D36" s="24"/>
      <c r="G36" s="14"/>
      <c r="H36" s="19"/>
      <c r="I36" s="14"/>
      <c r="J36" s="19"/>
      <c r="K36" s="14"/>
      <c r="L36" s="19"/>
      <c r="M36" s="14">
        <v>-6589</v>
      </c>
    </row>
    <row r="37" spans="1:14" x14ac:dyDescent="0.2">
      <c r="D37" s="24"/>
      <c r="E37" s="13"/>
      <c r="G37" s="20"/>
      <c r="H37" s="19"/>
      <c r="I37" s="20"/>
      <c r="J37" s="19"/>
      <c r="K37" s="20"/>
      <c r="L37" s="19"/>
      <c r="M37" s="20"/>
    </row>
    <row r="38" spans="1:14" ht="13.5" thickBot="1" x14ac:dyDescent="0.25">
      <c r="A38" t="s">
        <v>21</v>
      </c>
      <c r="D38" s="30"/>
      <c r="E38" s="29">
        <f>+E29+E32+E34+E36</f>
        <v>24762</v>
      </c>
      <c r="G38" s="29">
        <f>+G29+G32+G34+G36</f>
        <v>187</v>
      </c>
      <c r="H38" s="19"/>
      <c r="I38" s="35">
        <f>+I29+I32+I34+I36</f>
        <v>-4429</v>
      </c>
      <c r="J38" s="19"/>
      <c r="K38" s="18">
        <f>+K29+K32+K34+K36</f>
        <v>0</v>
      </c>
      <c r="L38" s="19"/>
      <c r="M38" s="29">
        <f>SUM(M29:M37)</f>
        <v>18360</v>
      </c>
    </row>
    <row r="39" spans="1:14" x14ac:dyDescent="0.2">
      <c r="D39" s="30"/>
      <c r="E39" s="20"/>
      <c r="G39" s="20"/>
      <c r="H39" s="19"/>
      <c r="I39" s="20"/>
      <c r="J39" s="19"/>
      <c r="K39" s="20"/>
      <c r="L39" s="19"/>
      <c r="M39" s="20"/>
      <c r="N39" s="27"/>
    </row>
    <row r="40" spans="1:14" x14ac:dyDescent="0.2">
      <c r="A40" t="s">
        <v>27</v>
      </c>
      <c r="D40" s="33"/>
      <c r="E40" s="13">
        <v>73800</v>
      </c>
      <c r="G40" s="13">
        <v>-1342</v>
      </c>
      <c r="H40" s="23"/>
      <c r="I40" s="13">
        <v>5791</v>
      </c>
      <c r="J40" s="23"/>
      <c r="K40" s="32">
        <v>0</v>
      </c>
      <c r="L40" s="23"/>
      <c r="M40" s="14">
        <f>+E40+G40-I40-K40</f>
        <v>66667</v>
      </c>
    </row>
    <row r="41" spans="1:14" x14ac:dyDescent="0.2">
      <c r="D41" s="24"/>
    </row>
    <row r="42" spans="1:14" x14ac:dyDescent="0.2">
      <c r="A42" s="22" t="s">
        <v>22</v>
      </c>
      <c r="D42" s="24"/>
      <c r="E42" s="14">
        <f>+E40+E21</f>
        <v>170899</v>
      </c>
      <c r="G42" s="14">
        <f>+G40+G21</f>
        <v>-991</v>
      </c>
      <c r="I42" s="14">
        <f>+I40+I21</f>
        <v>-1200</v>
      </c>
      <c r="K42" s="14">
        <f>+K40+K21</f>
        <v>0</v>
      </c>
      <c r="M42" s="14">
        <f>+E42+G42-I42-K42</f>
        <v>171108</v>
      </c>
    </row>
    <row r="43" spans="1:14" x14ac:dyDescent="0.2">
      <c r="A43" s="22" t="s">
        <v>23</v>
      </c>
      <c r="D43" s="24"/>
      <c r="E43" s="14">
        <f>+E21</f>
        <v>97099</v>
      </c>
      <c r="G43" s="14">
        <f>+G21</f>
        <v>351</v>
      </c>
      <c r="I43" s="14">
        <f>+I21</f>
        <v>-6991</v>
      </c>
      <c r="K43" s="14">
        <f>+K21</f>
        <v>0</v>
      </c>
      <c r="M43" s="14">
        <f>+E43+G43-I43-K43</f>
        <v>104441</v>
      </c>
    </row>
    <row r="44" spans="1:14" x14ac:dyDescent="0.2">
      <c r="D44" s="24"/>
    </row>
  </sheetData>
  <customSheetViews>
    <customSheetView guid="{09A99542-DD63-470A-916E-1A56A0CB7E1D}" showPageBreaks="1" fitToPage="1" printArea="1" state="hidden" showRuler="0" topLeftCell="B1">
      <selection activeCell="C22" sqref="C22"/>
      <pageMargins left="0.78740157499999996" right="0.78740157499999996" top="0.984251969" bottom="0.984251969" header="0.4921259845" footer="0.4921259845"/>
      <pageSetup paperSize="9" scale="81" orientation="landscape" r:id="rId1"/>
      <headerFooter alignWithMargins="0"/>
    </customSheetView>
    <customSheetView guid="{4D606DE7-F90F-42C5-A165-43C59D2DAC2F}" fitToPage="1" printArea="1" state="hidden" showRuler="0" topLeftCell="B1">
      <selection activeCell="C22" sqref="C22"/>
      <pageMargins left="0.78740157499999996" right="0.78740157499999996" top="0.984251969" bottom="0.984251969" header="0.4921259845" footer="0.4921259845"/>
      <pageSetup paperSize="9" scale="81" orientation="landscape" r:id="rId2"/>
      <headerFooter alignWithMargins="0"/>
    </customSheetView>
  </customSheetViews>
  <phoneticPr fontId="0" type="noConversion"/>
  <pageMargins left="0.78740157499999996" right="0.78740157499999996" top="0.984251969" bottom="0.984251969" header="0.4921259845" footer="0.4921259845"/>
  <pageSetup paperSize="9" scale="81"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26"/>
  <sheetViews>
    <sheetView showGridLines="0" zoomScale="120" zoomScaleNormal="120" workbookViewId="0">
      <selection activeCell="A17" sqref="A17"/>
    </sheetView>
  </sheetViews>
  <sheetFormatPr baseColWidth="10" defaultColWidth="8.85546875" defaultRowHeight="11.25" x14ac:dyDescent="0.15"/>
  <cols>
    <col min="1" max="1" width="31.5703125" style="67" customWidth="1"/>
    <col min="2" max="2" width="9.5703125" style="110" customWidth="1"/>
    <col min="3" max="3" width="9.85546875" style="110" customWidth="1"/>
    <col min="4" max="5" width="9.5703125" style="110" customWidth="1"/>
    <col min="6" max="7" width="10.28515625" style="110" customWidth="1"/>
    <col min="8" max="8" width="10.140625" style="110" customWidth="1"/>
    <col min="9" max="9" width="9.5703125" style="110" customWidth="1"/>
    <col min="10" max="10" width="4.85546875" style="67" customWidth="1"/>
    <col min="11" max="11" width="7.42578125" style="67" customWidth="1"/>
    <col min="12" max="12" width="5" style="67" customWidth="1"/>
    <col min="13" max="13" width="12.42578125" style="67" customWidth="1"/>
    <col min="14" max="14" width="15.42578125" style="67" customWidth="1"/>
    <col min="15" max="15" width="16.140625" style="67" customWidth="1"/>
    <col min="16" max="16" width="14.28515625" style="67" customWidth="1"/>
    <col min="17" max="17" width="19.140625" style="67" customWidth="1"/>
    <col min="18" max="18" width="14.5703125" style="67" customWidth="1"/>
    <col min="19" max="21" width="8.85546875" style="67" customWidth="1"/>
    <col min="22" max="22" width="11.5703125" style="67" bestFit="1" customWidth="1"/>
    <col min="23" max="16384" width="8.85546875" style="67"/>
  </cols>
  <sheetData>
    <row r="1" spans="1:14" s="38" customFormat="1" ht="37.5" customHeight="1" x14ac:dyDescent="0.2"/>
    <row r="2" spans="1:14" s="200" customFormat="1" ht="14.25" customHeight="1" x14ac:dyDescent="0.2">
      <c r="A2" s="201" t="s">
        <v>111</v>
      </c>
      <c r="B2" s="202"/>
      <c r="C2" s="202"/>
      <c r="D2" s="198"/>
      <c r="E2" s="374"/>
      <c r="F2" s="374"/>
      <c r="G2" s="199"/>
    </row>
    <row r="3" spans="1:14" ht="16.5" customHeight="1" x14ac:dyDescent="0.15">
      <c r="A3" s="84" t="s">
        <v>817</v>
      </c>
      <c r="B3" s="385" t="s">
        <v>46</v>
      </c>
      <c r="C3" s="385"/>
      <c r="D3" s="386" t="s">
        <v>145</v>
      </c>
      <c r="E3" s="386"/>
      <c r="F3" s="386" t="s">
        <v>93</v>
      </c>
      <c r="G3" s="386"/>
      <c r="H3" s="385" t="s">
        <v>94</v>
      </c>
      <c r="I3" s="385"/>
      <c r="J3" s="76"/>
      <c r="K3" s="76"/>
      <c r="L3" s="76"/>
      <c r="M3" s="76"/>
      <c r="N3" s="76"/>
    </row>
    <row r="4" spans="1:14" hidden="1" x14ac:dyDescent="0.15">
      <c r="A4" s="71" t="s">
        <v>117</v>
      </c>
      <c r="B4" s="111" t="s">
        <v>118</v>
      </c>
      <c r="C4" s="111" t="s">
        <v>119</v>
      </c>
      <c r="D4" s="111" t="s">
        <v>120</v>
      </c>
      <c r="E4" s="111" t="s">
        <v>121</v>
      </c>
      <c r="F4" s="111" t="s">
        <v>147</v>
      </c>
      <c r="G4" s="111" t="s">
        <v>146</v>
      </c>
      <c r="H4" s="111" t="s">
        <v>122</v>
      </c>
      <c r="I4" s="111" t="s">
        <v>123</v>
      </c>
      <c r="J4" s="76"/>
      <c r="K4" s="76"/>
      <c r="L4" s="76"/>
      <c r="M4" s="76"/>
      <c r="N4" s="76"/>
    </row>
    <row r="5" spans="1:14" ht="24.75" customHeight="1" x14ac:dyDescent="0.15">
      <c r="A5" s="71"/>
      <c r="B5" s="157" t="s">
        <v>800</v>
      </c>
      <c r="C5" s="158" t="s">
        <v>801</v>
      </c>
      <c r="D5" s="157" t="s">
        <v>800</v>
      </c>
      <c r="E5" s="158" t="s">
        <v>801</v>
      </c>
      <c r="F5" s="157" t="s">
        <v>800</v>
      </c>
      <c r="G5" s="158" t="s">
        <v>801</v>
      </c>
      <c r="H5" s="157" t="s">
        <v>800</v>
      </c>
      <c r="I5" s="158" t="s">
        <v>801</v>
      </c>
      <c r="J5" s="76"/>
      <c r="K5" s="76"/>
      <c r="L5" s="76"/>
    </row>
    <row r="6" spans="1:14" ht="13.35" customHeight="1" x14ac:dyDescent="0.15">
      <c r="A6" s="112"/>
      <c r="B6" s="118"/>
      <c r="C6" s="127"/>
      <c r="D6" s="118"/>
      <c r="E6" s="127"/>
      <c r="F6" s="127"/>
      <c r="G6" s="127"/>
      <c r="H6" s="118"/>
      <c r="I6" s="127"/>
      <c r="J6" s="76"/>
      <c r="K6" s="76"/>
      <c r="L6" s="76"/>
    </row>
    <row r="7" spans="1:14" ht="13.35" customHeight="1" x14ac:dyDescent="0.15">
      <c r="A7" s="113" t="s">
        <v>99</v>
      </c>
      <c r="B7" s="119"/>
      <c r="C7" s="128"/>
      <c r="D7" s="119"/>
      <c r="E7" s="128"/>
      <c r="F7" s="128"/>
      <c r="G7" s="128"/>
      <c r="H7" s="119"/>
      <c r="I7" s="128"/>
      <c r="J7" s="114"/>
      <c r="K7" s="76"/>
      <c r="L7" s="76"/>
    </row>
    <row r="8" spans="1:14" ht="13.35" customHeight="1" x14ac:dyDescent="0.2">
      <c r="A8" s="156" t="s">
        <v>163</v>
      </c>
      <c r="B8" s="136" t="s">
        <v>155</v>
      </c>
      <c r="C8" s="217" t="s">
        <v>155</v>
      </c>
      <c r="D8" s="136" t="s">
        <v>225</v>
      </c>
      <c r="E8" s="217" t="s">
        <v>225</v>
      </c>
      <c r="F8" s="136" t="s">
        <v>152</v>
      </c>
      <c r="G8" s="217" t="s">
        <v>808</v>
      </c>
      <c r="H8" s="136" t="s">
        <v>137</v>
      </c>
      <c r="I8" s="217" t="s">
        <v>137</v>
      </c>
      <c r="J8" s="114"/>
      <c r="K8" s="76"/>
      <c r="L8" s="76"/>
    </row>
    <row r="9" spans="1:14" ht="13.35" customHeight="1" x14ac:dyDescent="0.15">
      <c r="A9" s="115" t="s">
        <v>101</v>
      </c>
      <c r="B9" s="136" t="s">
        <v>156</v>
      </c>
      <c r="C9" s="217" t="s">
        <v>156</v>
      </c>
      <c r="D9" s="136" t="s">
        <v>226</v>
      </c>
      <c r="E9" s="217" t="s">
        <v>194</v>
      </c>
      <c r="F9" s="136" t="s">
        <v>194</v>
      </c>
      <c r="G9" s="217" t="s">
        <v>194</v>
      </c>
      <c r="H9" s="136" t="s">
        <v>809</v>
      </c>
      <c r="I9" s="217" t="s">
        <v>809</v>
      </c>
      <c r="J9" s="114"/>
      <c r="K9" s="76"/>
      <c r="L9" s="76"/>
    </row>
    <row r="10" spans="1:14" ht="13.35" customHeight="1" x14ac:dyDescent="0.15">
      <c r="A10" s="115" t="s">
        <v>102</v>
      </c>
      <c r="B10" s="136" t="s">
        <v>166</v>
      </c>
      <c r="C10" s="217" t="s">
        <v>166</v>
      </c>
      <c r="D10" s="136" t="s">
        <v>153</v>
      </c>
      <c r="E10" s="217" t="s">
        <v>153</v>
      </c>
      <c r="F10" s="136" t="s">
        <v>228</v>
      </c>
      <c r="G10" s="217" t="s">
        <v>228</v>
      </c>
      <c r="H10" s="136" t="s">
        <v>810</v>
      </c>
      <c r="I10" s="217" t="s">
        <v>810</v>
      </c>
      <c r="J10" s="114"/>
      <c r="K10" s="76"/>
      <c r="L10" s="76"/>
    </row>
    <row r="11" spans="1:14" ht="13.35" customHeight="1" x14ac:dyDescent="0.15">
      <c r="A11" s="115" t="s">
        <v>827</v>
      </c>
      <c r="B11" s="136" t="s">
        <v>198</v>
      </c>
      <c r="C11" s="217" t="s">
        <v>226</v>
      </c>
      <c r="D11" s="136" t="s">
        <v>136</v>
      </c>
      <c r="E11" s="217" t="s">
        <v>136</v>
      </c>
      <c r="F11" s="136" t="s">
        <v>806</v>
      </c>
      <c r="G11" s="217" t="s">
        <v>806</v>
      </c>
      <c r="H11" s="136" t="s">
        <v>780</v>
      </c>
      <c r="I11" s="217" t="s">
        <v>780</v>
      </c>
      <c r="J11" s="114"/>
      <c r="K11" s="76"/>
      <c r="L11" s="76"/>
    </row>
    <row r="12" spans="1:14" ht="13.35" customHeight="1" x14ac:dyDescent="0.15">
      <c r="A12" s="108" t="s">
        <v>816</v>
      </c>
      <c r="B12" s="136" t="s">
        <v>198</v>
      </c>
      <c r="C12" s="217" t="s">
        <v>226</v>
      </c>
      <c r="D12" s="136" t="s">
        <v>136</v>
      </c>
      <c r="E12" s="217" t="s">
        <v>136</v>
      </c>
      <c r="F12" s="136" t="s">
        <v>806</v>
      </c>
      <c r="G12" s="217" t="s">
        <v>806</v>
      </c>
      <c r="H12" s="136" t="s">
        <v>780</v>
      </c>
      <c r="I12" s="217" t="s">
        <v>780</v>
      </c>
      <c r="J12" s="114"/>
      <c r="K12" s="76"/>
      <c r="L12" s="76"/>
    </row>
    <row r="13" spans="1:14" ht="13.35" customHeight="1" x14ac:dyDescent="0.15">
      <c r="A13" s="115" t="s">
        <v>818</v>
      </c>
      <c r="B13" s="136" t="s">
        <v>153</v>
      </c>
      <c r="C13" s="217" t="s">
        <v>153</v>
      </c>
      <c r="D13" s="136" t="s">
        <v>191</v>
      </c>
      <c r="E13" s="217" t="s">
        <v>197</v>
      </c>
      <c r="F13" s="136" t="s">
        <v>103</v>
      </c>
      <c r="G13" s="217" t="s">
        <v>103</v>
      </c>
      <c r="H13" s="136" t="s">
        <v>809</v>
      </c>
      <c r="I13" s="217" t="s">
        <v>191</v>
      </c>
      <c r="J13" s="114"/>
      <c r="K13" s="76"/>
      <c r="L13" s="76"/>
    </row>
    <row r="14" spans="1:14" ht="13.35" customHeight="1" x14ac:dyDescent="0.15">
      <c r="A14" s="115" t="s">
        <v>819</v>
      </c>
      <c r="B14" s="136" t="s">
        <v>107</v>
      </c>
      <c r="C14" s="217" t="s">
        <v>107</v>
      </c>
      <c r="D14" s="136" t="s">
        <v>167</v>
      </c>
      <c r="E14" s="217" t="s">
        <v>133</v>
      </c>
      <c r="F14" s="136" t="s">
        <v>167</v>
      </c>
      <c r="G14" s="217" t="s">
        <v>136</v>
      </c>
      <c r="H14" s="136" t="s">
        <v>811</v>
      </c>
      <c r="I14" s="217" t="s">
        <v>806</v>
      </c>
      <c r="J14" s="114"/>
      <c r="K14" s="76"/>
      <c r="L14" s="76"/>
    </row>
    <row r="15" spans="1:14" ht="13.35" customHeight="1" x14ac:dyDescent="0.15">
      <c r="A15" s="115" t="s">
        <v>104</v>
      </c>
      <c r="B15" s="136" t="s">
        <v>802</v>
      </c>
      <c r="C15" s="217" t="s">
        <v>156</v>
      </c>
      <c r="D15" s="136" t="s">
        <v>167</v>
      </c>
      <c r="E15" s="217" t="s">
        <v>165</v>
      </c>
      <c r="F15" s="136" t="s">
        <v>153</v>
      </c>
      <c r="G15" s="217" t="s">
        <v>153</v>
      </c>
      <c r="H15" s="136" t="s">
        <v>133</v>
      </c>
      <c r="I15" s="217" t="s">
        <v>165</v>
      </c>
      <c r="J15" s="114"/>
      <c r="K15" s="76"/>
      <c r="L15" s="76"/>
    </row>
    <row r="16" spans="1:14" ht="13.35" customHeight="1" x14ac:dyDescent="0.15">
      <c r="A16" s="108" t="s">
        <v>820</v>
      </c>
      <c r="B16" s="136" t="s">
        <v>803</v>
      </c>
      <c r="C16" s="217" t="s">
        <v>804</v>
      </c>
      <c r="D16" s="136" t="s">
        <v>805</v>
      </c>
      <c r="E16" s="217" t="s">
        <v>227</v>
      </c>
      <c r="F16" s="136" t="s">
        <v>192</v>
      </c>
      <c r="G16" s="217" t="s">
        <v>164</v>
      </c>
      <c r="H16" s="136" t="s">
        <v>229</v>
      </c>
      <c r="I16" s="217" t="s">
        <v>164</v>
      </c>
      <c r="J16" s="76"/>
      <c r="K16" s="76"/>
      <c r="L16" s="76"/>
    </row>
    <row r="17" spans="1:12" ht="13.35" customHeight="1" x14ac:dyDescent="0.15">
      <c r="A17" s="76"/>
      <c r="B17" s="136"/>
      <c r="C17" s="217"/>
      <c r="D17" s="136"/>
      <c r="E17" s="217"/>
      <c r="F17" s="136"/>
      <c r="G17" s="217"/>
      <c r="H17" s="136"/>
      <c r="I17" s="217"/>
      <c r="J17" s="76"/>
      <c r="K17" s="76"/>
      <c r="L17" s="76"/>
    </row>
    <row r="18" spans="1:12" ht="13.35" customHeight="1" x14ac:dyDescent="0.15">
      <c r="A18" s="113" t="s">
        <v>105</v>
      </c>
      <c r="B18" s="136"/>
      <c r="C18" s="217"/>
      <c r="D18" s="136"/>
      <c r="E18" s="217"/>
      <c r="F18" s="136"/>
      <c r="G18" s="217"/>
      <c r="H18" s="136"/>
      <c r="I18" s="217"/>
      <c r="J18" s="76"/>
      <c r="K18" s="76"/>
      <c r="L18" s="76"/>
    </row>
    <row r="19" spans="1:12" ht="13.35" customHeight="1" x14ac:dyDescent="0.15">
      <c r="A19" s="115" t="s">
        <v>106</v>
      </c>
      <c r="B19" s="136" t="s">
        <v>193</v>
      </c>
      <c r="C19" s="217" t="s">
        <v>193</v>
      </c>
      <c r="D19" s="136" t="s">
        <v>130</v>
      </c>
      <c r="E19" s="217" t="s">
        <v>130</v>
      </c>
      <c r="F19" s="136" t="s">
        <v>168</v>
      </c>
      <c r="G19" s="217" t="s">
        <v>168</v>
      </c>
      <c r="H19" s="136" t="s">
        <v>193</v>
      </c>
      <c r="I19" s="217" t="s">
        <v>107</v>
      </c>
      <c r="J19" s="116"/>
      <c r="K19" s="76"/>
      <c r="L19" s="76"/>
    </row>
    <row r="20" spans="1:12" ht="13.35" customHeight="1" x14ac:dyDescent="0.15">
      <c r="A20" s="115" t="s">
        <v>108</v>
      </c>
      <c r="B20" s="136" t="s">
        <v>192</v>
      </c>
      <c r="C20" s="217" t="s">
        <v>192</v>
      </c>
      <c r="D20" s="136" t="s">
        <v>161</v>
      </c>
      <c r="E20" s="217" t="s">
        <v>161</v>
      </c>
      <c r="F20" s="136" t="s">
        <v>230</v>
      </c>
      <c r="G20" s="217" t="s">
        <v>230</v>
      </c>
      <c r="H20" s="136" t="s">
        <v>812</v>
      </c>
      <c r="I20" s="217" t="s">
        <v>812</v>
      </c>
      <c r="J20" s="76"/>
      <c r="K20" s="76"/>
      <c r="L20" s="76"/>
    </row>
    <row r="21" spans="1:12" ht="13.35" customHeight="1" x14ac:dyDescent="0.15">
      <c r="A21" s="115" t="s">
        <v>109</v>
      </c>
      <c r="B21" s="136" t="s">
        <v>126</v>
      </c>
      <c r="C21" s="217" t="s">
        <v>126</v>
      </c>
      <c r="D21" s="136" t="s">
        <v>166</v>
      </c>
      <c r="E21" s="217" t="s">
        <v>166</v>
      </c>
      <c r="F21" s="136" t="s">
        <v>806</v>
      </c>
      <c r="G21" s="217" t="s">
        <v>806</v>
      </c>
      <c r="H21" s="136" t="s">
        <v>150</v>
      </c>
      <c r="I21" s="217" t="s">
        <v>150</v>
      </c>
      <c r="J21" s="114"/>
      <c r="K21" s="76"/>
      <c r="L21" s="76"/>
    </row>
    <row r="22" spans="1:12" ht="13.35" customHeight="1" x14ac:dyDescent="0.15">
      <c r="A22" s="76" t="s">
        <v>821</v>
      </c>
      <c r="B22" s="136" t="s">
        <v>107</v>
      </c>
      <c r="C22" s="217" t="s">
        <v>107</v>
      </c>
      <c r="D22" s="136" t="s">
        <v>195</v>
      </c>
      <c r="E22" s="217" t="s">
        <v>195</v>
      </c>
      <c r="F22" s="136" t="s">
        <v>807</v>
      </c>
      <c r="G22" s="217" t="s">
        <v>231</v>
      </c>
      <c r="H22" s="136" t="s">
        <v>233</v>
      </c>
      <c r="I22" s="217" t="s">
        <v>233</v>
      </c>
      <c r="J22" s="76"/>
      <c r="K22" s="76"/>
      <c r="L22" s="76"/>
    </row>
    <row r="23" spans="1:12" ht="15" customHeight="1" x14ac:dyDescent="0.15">
      <c r="A23" s="117"/>
    </row>
    <row r="24" spans="1:12" x14ac:dyDescent="0.15">
      <c r="A24" s="384" t="s">
        <v>813</v>
      </c>
      <c r="B24" s="384"/>
      <c r="C24" s="384"/>
      <c r="D24" s="384"/>
      <c r="E24" s="384"/>
      <c r="F24" s="384"/>
      <c r="G24" s="384"/>
      <c r="H24" s="384"/>
      <c r="I24" s="384"/>
    </row>
    <row r="25" spans="1:12" x14ac:dyDescent="0.15">
      <c r="A25" s="383" t="s">
        <v>814</v>
      </c>
      <c r="B25" s="383"/>
      <c r="C25" s="383"/>
      <c r="D25" s="383"/>
      <c r="E25" s="383"/>
      <c r="F25" s="383"/>
      <c r="G25" s="383"/>
      <c r="H25" s="383"/>
      <c r="I25" s="383"/>
    </row>
    <row r="26" spans="1:12" x14ac:dyDescent="0.15">
      <c r="A26" s="384" t="s">
        <v>815</v>
      </c>
      <c r="B26" s="384"/>
      <c r="C26" s="384"/>
      <c r="D26" s="384"/>
      <c r="E26" s="384"/>
      <c r="F26" s="384"/>
      <c r="G26" s="384"/>
      <c r="H26" s="384"/>
      <c r="I26" s="384"/>
    </row>
  </sheetData>
  <mergeCells count="8">
    <mergeCell ref="A25:I25"/>
    <mergeCell ref="A26:I26"/>
    <mergeCell ref="E2:F2"/>
    <mergeCell ref="B3:C3"/>
    <mergeCell ref="D3:E3"/>
    <mergeCell ref="H3:I3"/>
    <mergeCell ref="A24:I24"/>
    <mergeCell ref="F3:G3"/>
  </mergeCells>
  <pageMargins left="0.70866141732283472" right="0.70866141732283472" top="0.78740157480314965" bottom="0.78740157480314965" header="0.31496062992125984" footer="0.31496062992125984"/>
  <pageSetup paperSize="9" orientation="landscape" horizontalDpi="1200" verticalDpi="1200" r:id="rId1"/>
  <headerFooter>
    <oddFooter>&amp;LQuality data&amp;Cpage 8 of 11&amp;RNovember 2, 2017</oddFooter>
  </headerFooter>
  <ignoredErrors>
    <ignoredError sqref="C23 H23:I23 D23 E23:F23 B23 G23 C8:C10 B9:B10 D8:D10 B8 C15 H22 C19 G14 H21:I21 G19 G13 E21:E22 E19 E13 B21:C21 C13 B17:B19 D17:D19 H17:H18 F17:F19 B22 D21:D22 C22 B16:I16 F22:G22 F21:G21 B20:I20 C17:C18 H19:I19 G17:G18 I17:I18 E17:E18 B13 D13 F13 H13:I13 B14:F14 H14:I14 I22 B15 D15:I15 H8 F8:F10 E9:E10 E8 G9:I10 G8 I8 B12:I12 B11:J11 J12"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8</vt:i4>
      </vt:variant>
    </vt:vector>
  </HeadingPairs>
  <TitlesOfParts>
    <vt:vector size="20" baseType="lpstr">
      <vt:lpstr>Cover</vt:lpstr>
      <vt:lpstr>Statement of earnings</vt:lpstr>
      <vt:lpstr>Segment information</vt:lpstr>
      <vt:lpstr>Balance sheet</vt:lpstr>
      <vt:lpstr>Cash flow</vt:lpstr>
      <vt:lpstr>Revenue development</vt:lpstr>
      <vt:lpstr>Key metrics</vt:lpstr>
      <vt:lpstr>Überleitung</vt:lpstr>
      <vt:lpstr>Quality</vt:lpstr>
      <vt:lpstr>Reconciliation</vt:lpstr>
      <vt:lpstr>Reconciliation one time</vt:lpstr>
      <vt:lpstr>Remarks</vt:lpstr>
      <vt:lpstr>'Reconciliation one time'!Druckbereich</vt:lpstr>
      <vt:lpstr>'Key metrics'!Print_Area</vt:lpstr>
      <vt:lpstr>Reconciliation!Print_Area</vt:lpstr>
      <vt:lpstr>'Reconciliation one time'!Print_Area</vt:lpstr>
      <vt:lpstr>'Revenue development'!Print_Area</vt:lpstr>
      <vt:lpstr>'Segment information'!Print_Area</vt:lpstr>
      <vt:lpstr>'Statement of earnings'!Print_Area</vt:lpstr>
      <vt:lpstr>Überleitung!Print_Area</vt:lpstr>
    </vt:vector>
  </TitlesOfParts>
  <Company>FMC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J.Kirschner</dc:creator>
  <cp:lastModifiedBy>Katharina Born</cp:lastModifiedBy>
  <cp:lastPrinted>2017-10-20T10:41:18Z</cp:lastPrinted>
  <dcterms:created xsi:type="dcterms:W3CDTF">1999-04-27T03:53:03Z</dcterms:created>
  <dcterms:modified xsi:type="dcterms:W3CDTF">2017-10-30T10:52:19Z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Q1 2017_tables.xlsx</vt:lpwstr>
  </property>
</Properties>
</file>